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defaultThemeVersion="124226"/>
  <bookViews>
    <workbookView xWindow="65476" yWindow="65476" windowWidth="15480" windowHeight="11640" tabRatio="638" activeTab="0"/>
  </bookViews>
  <sheets>
    <sheet name="DATA BOOK LISTING" sheetId="1" r:id="rId1"/>
    <sheet name="GLANCE" sheetId="45" r:id="rId2"/>
    <sheet name="S-1" sheetId="2" r:id="rId3"/>
    <sheet name="S-2" sheetId="3" r:id="rId4"/>
    <sheet name="S-3" sheetId="4" r:id="rId5"/>
    <sheet name="S-4" sheetId="5" r:id="rId6"/>
    <sheet name="S-5" sheetId="6" r:id="rId7"/>
    <sheet name="S-6" sheetId="7" r:id="rId8"/>
    <sheet name="S-7" sheetId="8" r:id="rId9"/>
    <sheet name="S-8" sheetId="9" r:id="rId10"/>
    <sheet name="S-9" sheetId="10" r:id="rId11"/>
    <sheet name="S-10" sheetId="11" r:id="rId12"/>
    <sheet name="S-11" sheetId="12" r:id="rId13"/>
    <sheet name="S-12" sheetId="13" r:id="rId14"/>
    <sheet name="S-13" sheetId="14" r:id="rId15"/>
    <sheet name="S-14" sheetId="15" r:id="rId16"/>
    <sheet name="S-15" sheetId="16" r:id="rId17"/>
    <sheet name="S-16" sheetId="17" r:id="rId18"/>
    <sheet name="S-17" sheetId="18" r:id="rId19"/>
    <sheet name="S-18" sheetId="19" r:id="rId20"/>
    <sheet name="S-19" sheetId="20" r:id="rId21"/>
    <sheet name="S-20" sheetId="21" r:id="rId22"/>
    <sheet name="S-21" sheetId="22" r:id="rId23"/>
    <sheet name="S-22" sheetId="23" r:id="rId24"/>
    <sheet name="S-23" sheetId="24" r:id="rId25"/>
    <sheet name="S-24" sheetId="25" r:id="rId26"/>
    <sheet name="S-25" sheetId="26" r:id="rId27"/>
    <sheet name="S-26" sheetId="27" r:id="rId28"/>
    <sheet name="S-27" sheetId="28" r:id="rId29"/>
    <sheet name="S-28" sheetId="29" r:id="rId30"/>
    <sheet name="S-29" sheetId="30" r:id="rId31"/>
    <sheet name="S-30" sheetId="31" r:id="rId32"/>
    <sheet name="S-31" sheetId="32" r:id="rId33"/>
    <sheet name="S-32" sheetId="33" r:id="rId34"/>
    <sheet name="S-33" sheetId="34" r:id="rId35"/>
    <sheet name="S-34" sheetId="35" r:id="rId36"/>
    <sheet name="S-35" sheetId="36" r:id="rId37"/>
    <sheet name="S-36" sheetId="81" r:id="rId38"/>
    <sheet name="S-37" sheetId="82" r:id="rId39"/>
    <sheet name="S-38" sheetId="39" r:id="rId40"/>
    <sheet name="S-39" sheetId="40" r:id="rId41"/>
    <sheet name="S-40" sheetId="41" r:id="rId42"/>
    <sheet name="S-41" sheetId="42" r:id="rId43"/>
    <sheet name="S-42" sheetId="43" r:id="rId44"/>
    <sheet name="S-43" sheetId="44" r:id="rId45"/>
    <sheet name="S-44" sheetId="72" r:id="rId46"/>
    <sheet name="S-45" sheetId="73" r:id="rId47"/>
    <sheet name="S-46" sheetId="74" r:id="rId48"/>
    <sheet name="S-47" sheetId="75" r:id="rId49"/>
    <sheet name="S-48" sheetId="76" r:id="rId50"/>
    <sheet name="S-49" sheetId="77" r:id="rId51"/>
    <sheet name="S-50" sheetId="78" r:id="rId52"/>
    <sheet name="S-51" sheetId="79" r:id="rId53"/>
    <sheet name="S-52" sheetId="80" r:id="rId54"/>
    <sheet name="S-53" sheetId="55" r:id="rId55"/>
    <sheet name="M-1" sheetId="56" r:id="rId56"/>
    <sheet name="M-2" sheetId="57" r:id="rId57"/>
    <sheet name="M-3" sheetId="58" r:id="rId58"/>
    <sheet name="M-4" sheetId="59" r:id="rId59"/>
    <sheet name="M-5" sheetId="60" r:id="rId60"/>
    <sheet name="M-6" sheetId="61" r:id="rId61"/>
    <sheet name="M-7" sheetId="62" r:id="rId62"/>
    <sheet name="M-8" sheetId="63" r:id="rId63"/>
    <sheet name="M-9" sheetId="64" r:id="rId64"/>
    <sheet name="M-10" sheetId="65" r:id="rId65"/>
    <sheet name="M-11" sheetId="66" r:id="rId66"/>
    <sheet name="M-12" sheetId="67" r:id="rId67"/>
    <sheet name="M-13" sheetId="68" r:id="rId68"/>
    <sheet name="M-14" sheetId="69" r:id="rId69"/>
    <sheet name="M-15" sheetId="70" r:id="rId70"/>
    <sheet name="M-16" sheetId="71" r:id="rId71"/>
  </sheets>
  <definedNames>
    <definedName name="_xlnm.Print_Area" localSheetId="1">'GLANCE'!$A$1:$K$61</definedName>
    <definedName name="_xlnm.Print_Area" localSheetId="55">'M-1'!$A$1:$G$36</definedName>
    <definedName name="_xlnm.Print_Area" localSheetId="67">'M-13'!$A$2:$M$30</definedName>
    <definedName name="_xlnm.Print_Area" localSheetId="68">'M-14'!$A$1:$O$50</definedName>
    <definedName name="_xlnm.Print_Area" localSheetId="56">'M-2'!$A$1:$H$40</definedName>
    <definedName name="_xlnm.Print_Area" localSheetId="57">'M-3'!$A$1:$J$42</definedName>
    <definedName name="_xlnm.Print_Area" localSheetId="58">'M-4'!$A$1:$S$49</definedName>
    <definedName name="_xlnm.Print_Area" localSheetId="59">'M-5'!$A$1:$I$40</definedName>
    <definedName name="_xlnm.Print_Area" localSheetId="60">'M-6'!$A$1:$I$39</definedName>
    <definedName name="_xlnm.Print_Area" localSheetId="61">'M-7'!$A$1:$G$37</definedName>
    <definedName name="_xlnm.Print_Area" localSheetId="62">'M-8'!$A$1:$L$46</definedName>
    <definedName name="_xlnm.Print_Area" localSheetId="2">'S-1'!$A$1:$G$37</definedName>
    <definedName name="_xlnm.Print_Area" localSheetId="11">'S-10'!$A$1:$N$20</definedName>
    <definedName name="_xlnm.Print_Area" localSheetId="12">'S-11'!$A$1:$O$21</definedName>
    <definedName name="_xlnm.Print_Area" localSheetId="13">'S-12'!$A$1:$N$26</definedName>
    <definedName name="_xlnm.Print_Area" localSheetId="14">'S-13'!$A$1:$Q$26</definedName>
    <definedName name="_xlnm.Print_Area" localSheetId="15">'S-14'!$A$1:$Q$26</definedName>
    <definedName name="_xlnm.Print_Area" localSheetId="16">'S-15'!$A$1:$N$22</definedName>
    <definedName name="_xlnm.Print_Area" localSheetId="17">'S-16'!$A$1:$N$24</definedName>
    <definedName name="_xlnm.Print_Area" localSheetId="18">'S-17'!$A$1:$L$21</definedName>
    <definedName name="_xlnm.Print_Area" localSheetId="19">'S-18'!$A$1:$L$22</definedName>
    <definedName name="_xlnm.Print_Area" localSheetId="20">'S-19'!$A$1:$H$35</definedName>
    <definedName name="_xlnm.Print_Area" localSheetId="3">'S-2'!$A$1:$E$40</definedName>
    <definedName name="_xlnm.Print_Area" localSheetId="21">'S-20'!$A$1:$K$42</definedName>
    <definedName name="_xlnm.Print_Area" localSheetId="22">'S-21'!$A$1:$N$35</definedName>
    <definedName name="_xlnm.Print_Area" localSheetId="23">'S-22'!$A$1:$J$22</definedName>
    <definedName name="_xlnm.Print_Area" localSheetId="24">'S-23'!$A$1:$P$25</definedName>
    <definedName name="_xlnm.Print_Area" localSheetId="25">'S-24'!$A$1:$N$24</definedName>
    <definedName name="_xlnm.Print_Area" localSheetId="27">'S-26'!$A$1:$J$33</definedName>
    <definedName name="_xlnm.Print_Area" localSheetId="28">'S-27'!$A$1:$G$32</definedName>
    <definedName name="_xlnm.Print_Area" localSheetId="29">'S-28'!$A$1:$H$33</definedName>
    <definedName name="_xlnm.Print_Area" localSheetId="4">'S-3'!$A$1:$N$47</definedName>
    <definedName name="_xlnm.Print_Area" localSheetId="34">'S-33'!$A$1:$H$43</definedName>
    <definedName name="_xlnm.Print_Area" localSheetId="35">'S-34'!$A$1:$M$28</definedName>
    <definedName name="_xlnm.Print_Area" localSheetId="36">'S-35'!$A$1:$M$31</definedName>
    <definedName name="_xlnm.Print_Area" localSheetId="37">'S-36'!$A$1:$I$33</definedName>
    <definedName name="_xlnm.Print_Area" localSheetId="38">'S-37'!$A$1:$I$33</definedName>
    <definedName name="_xlnm.Print_Area" localSheetId="5">'S-4'!$A$1:$J$44</definedName>
    <definedName name="_xlnm.Print_Area" localSheetId="41">'S-40'!$A$1:$O$37</definedName>
    <definedName name="_xlnm.Print_Area" localSheetId="42">'S-41'!$A$1:$H$22</definedName>
    <definedName name="_xlnm.Print_Area" localSheetId="43">'S-42'!$A$1:$H$35</definedName>
    <definedName name="_xlnm.Print_Area" localSheetId="44">'S-43'!$A$1:$K$40</definedName>
    <definedName name="_xlnm.Print_Area" localSheetId="45">'S-44'!$A$1:$H$42</definedName>
    <definedName name="_xlnm.Print_Area" localSheetId="6">'S-5'!$A$1:$K$34</definedName>
    <definedName name="_xlnm.Print_Area" localSheetId="52">'S-51'!$A$1:$N$46,'S-51'!$A$49:$N$100</definedName>
    <definedName name="_xlnm.Print_Area" localSheetId="53">'S-52'!$A$1:$M$47,'S-52'!$A$50:$M$96</definedName>
    <definedName name="_xlnm.Print_Area" localSheetId="54">'S-53'!$A$1:$F$42</definedName>
    <definedName name="_xlnm.Print_Area" localSheetId="7">'S-6'!$A$1:$O$26</definedName>
    <definedName name="_xlnm.Print_Area" localSheetId="8">'S-7'!$A$1:$O$25</definedName>
    <definedName name="_xlnm.Print_Area" localSheetId="9">'S-8'!$A$1:$M$26</definedName>
    <definedName name="_xlnm.Print_Area" localSheetId="10">'S-9'!$A$1:$M$26</definedName>
  </definedNames>
  <calcPr calcId="191028"/>
  <extLst/>
</workbook>
</file>

<file path=xl/sharedStrings.xml><?xml version="1.0" encoding="utf-8"?>
<sst xmlns="http://schemas.openxmlformats.org/spreadsheetml/2006/main" count="3052" uniqueCount="1079">
  <si>
    <t>DATA TABLE LISTING</t>
  </si>
  <si>
    <t>PBGC Pension Data at a Glance (1975-2011)</t>
  </si>
  <si>
    <t>Table</t>
  </si>
  <si>
    <t>PBGC's Single-Employer Program</t>
  </si>
  <si>
    <t>S-1</t>
  </si>
  <si>
    <t>Net Financial Position of PBGC's Single-Employer Program (1980-2011)</t>
  </si>
  <si>
    <t>S-2</t>
  </si>
  <si>
    <t>PBGC Premium Revenue, Benefit Payments, and Expenses (1980-2011)</t>
  </si>
  <si>
    <t>S-3</t>
  </si>
  <si>
    <t>PBGC Terminations and Claims (1975-2011)</t>
  </si>
  <si>
    <t>S-4</t>
  </si>
  <si>
    <t>PBGC Claims (1975-2011)</t>
  </si>
  <si>
    <t>S-5</t>
  </si>
  <si>
    <t>Top 10 Firms Presenting Claims (1975-2011)</t>
  </si>
  <si>
    <t>S-6</t>
  </si>
  <si>
    <t>PBGC Trusteed Terminations by Fiscal Year and Size of Claim (1975-2011)</t>
  </si>
  <si>
    <t xml:space="preserve">S-7 </t>
  </si>
  <si>
    <t>PBGC Claims by Fiscal Year and Size of Claim (1975-2011)</t>
  </si>
  <si>
    <t>S-8</t>
  </si>
  <si>
    <t>PBGC Trusteed Plans by Fiscal Year and Funded Ratio (1975-2011)</t>
  </si>
  <si>
    <t>S-9</t>
  </si>
  <si>
    <t>PBGC Claims by Fiscal Year and Funded Ratio (1975-2011)</t>
  </si>
  <si>
    <t xml:space="preserve">S-10 </t>
  </si>
  <si>
    <t>PBGC Trusteed Plans by Size of Claim and Funded Ratio (1975-2011)</t>
  </si>
  <si>
    <t>S-11</t>
  </si>
  <si>
    <t>PBGC Claims by Size of Claim and Funded Ratio (1975-2011)</t>
  </si>
  <si>
    <t>S-12</t>
  </si>
  <si>
    <t>Average Claim per Vested Participant by Plan Size (1975-2011)</t>
  </si>
  <si>
    <t>S-13</t>
  </si>
  <si>
    <t>PBGC Trusteed Plans by Fiscal Year and Plan Size (1975-2011)</t>
  </si>
  <si>
    <t>S-14</t>
  </si>
  <si>
    <t>PBGC Claims by Fiscal Year and Plan Size (1975-2011)</t>
  </si>
  <si>
    <t>S-15</t>
  </si>
  <si>
    <t>PBGC Trusteed Plans by Size of Claim and Plan Size (1975-2011)</t>
  </si>
  <si>
    <t>S-16</t>
  </si>
  <si>
    <t>PBGC Claims by Size of Claim and Plan Size (1975-2011)</t>
  </si>
  <si>
    <t xml:space="preserve">S-17 </t>
  </si>
  <si>
    <t>PBGC Trusteed Plans by Funded Ratio and Plan Size (1975-2011)</t>
  </si>
  <si>
    <t>S-18</t>
  </si>
  <si>
    <t>PBGC Claims by Funded Ratio and Plan Size (1975-2011)</t>
  </si>
  <si>
    <t>S-19</t>
  </si>
  <si>
    <t>PBGC Claims by Industry (1975-2011)</t>
  </si>
  <si>
    <t>S-20</t>
  </si>
  <si>
    <t>PBGC Benefit Payments, Payees, and Deferred Payees (1980-2011)</t>
  </si>
  <si>
    <t>S-21</t>
  </si>
  <si>
    <t>PBGC Payees and Benefit Payments by Date of Plan Termination (2011)</t>
  </si>
  <si>
    <t>S-22</t>
  </si>
  <si>
    <t>PBGC Payees and Benefit Payments by Size of Trusteed Plan (2011)</t>
  </si>
  <si>
    <t>S-23</t>
  </si>
  <si>
    <t>Total PBGC Payees and Average Benefit Payments by Gender and Age (2011)</t>
  </si>
  <si>
    <t>S-24</t>
  </si>
  <si>
    <t>PBGC Retired Payees and Average Benefit Payments by Gender and Age (2011)</t>
  </si>
  <si>
    <t>S-25</t>
  </si>
  <si>
    <t>PBGC Beneficiary Payees and Average Benefit Payments by Gender and Age (2011)</t>
  </si>
  <si>
    <t>S-26</t>
  </si>
  <si>
    <t>Total PBGC Payees and Benefit Payments by Size of Monthly Payment (2011)</t>
  </si>
  <si>
    <t>S-27</t>
  </si>
  <si>
    <t>PBGC Retired Payees and Benefit Payments by Size of Monthly Payment (2011)</t>
  </si>
  <si>
    <t>S-28</t>
  </si>
  <si>
    <t>PBGC Beneficiary Payees and Benefit Payments by Size of Monthly Payment (2011)</t>
  </si>
  <si>
    <t>S-29</t>
  </si>
  <si>
    <t>PBGC Payees and Benefit Payments by Industry (2011)</t>
  </si>
  <si>
    <t>S-30</t>
  </si>
  <si>
    <t>PBGC-Insured Plan Participants (1980-2011)</t>
  </si>
  <si>
    <t>S-31</t>
  </si>
  <si>
    <t>PBGC-Insured Plans (1980-2011)</t>
  </si>
  <si>
    <t>S-32</t>
  </si>
  <si>
    <t>PBGC-Insured Plan Participants by Participant Status (1980-2010)</t>
  </si>
  <si>
    <t>S-33</t>
  </si>
  <si>
    <t>PBGC-Insured Active Participants as a Percent of Private-Sector Wage and Salary Workers (1980-2010)</t>
  </si>
  <si>
    <t>S-34</t>
  </si>
  <si>
    <t>PBGC-Insured Hybrid Plans by Plan Size (2001-2010)</t>
  </si>
  <si>
    <t>S-35</t>
  </si>
  <si>
    <t>PBGC-Insured Hybrid Plan Participants by Plan Size (2001-2010)</t>
  </si>
  <si>
    <t>S-36</t>
  </si>
  <si>
    <t>PBGC-Insured Plans by Status of Benefit Accruals and Whether a Plan is Open to New Entrants (2008-2011)</t>
  </si>
  <si>
    <t>S-37</t>
  </si>
  <si>
    <t>Active Participants in PBGC-Insured Plans by Status Of Benefit Accruals and Whether a Plan is Open to New Entrants (2008-2011)</t>
  </si>
  <si>
    <t>S-38</t>
  </si>
  <si>
    <t>PBGC-Insured Plans, Participants and Premiums by Industry (2010)</t>
  </si>
  <si>
    <t>S-39</t>
  </si>
  <si>
    <t>PBGC's Historic Premium Rates</t>
  </si>
  <si>
    <t>S-40</t>
  </si>
  <si>
    <t>PBGC Premium Revenue (1980-2011)</t>
  </si>
  <si>
    <t>S-41</t>
  </si>
  <si>
    <t>PBGC Premium Revenue by Size of Plan and Type of Premium (2010)</t>
  </si>
  <si>
    <t>S-42</t>
  </si>
  <si>
    <t>PBGC-Insured Plans and Participants by Total Premium Paid (2010)</t>
  </si>
  <si>
    <t>S-43</t>
  </si>
  <si>
    <t xml:space="preserve">PBGC-Insured Plans and Participants by Variable-Rate Premium Status (1992-2010) </t>
  </si>
  <si>
    <t>S-44</t>
  </si>
  <si>
    <t>Funding of PBGC-Insured Plans (1980-2010)</t>
  </si>
  <si>
    <t>S-45</t>
  </si>
  <si>
    <t>Funding of Underfunded PBGC-Insured Plans (1980-2010)</t>
  </si>
  <si>
    <t>S-46</t>
  </si>
  <si>
    <t>Funding of Overfunded PBGC-Insured Plans (1980-2010)</t>
  </si>
  <si>
    <t>S-47</t>
  </si>
  <si>
    <t>Concentration of Underfunding in PBGC-Insured Plans (1990-2010)</t>
  </si>
  <si>
    <t>S-48</t>
  </si>
  <si>
    <t xml:space="preserve">Plans, Participants and Funding of PBGC-Insured Plans by Funding Ratio (2010) </t>
  </si>
  <si>
    <t>S-49</t>
  </si>
  <si>
    <t>Various Measures of Underfunding in PBGC-Insured Plans (1992-2011)</t>
  </si>
  <si>
    <t>S-50</t>
  </si>
  <si>
    <t>Funding of PBGC-Insured Plans by Industry (2010)</t>
  </si>
  <si>
    <t>S-51</t>
  </si>
  <si>
    <t>Pension Funding Data for PBGC-Insured Plans by Region and State (2010)</t>
  </si>
  <si>
    <t>S-52</t>
  </si>
  <si>
    <t>PBGC Pension Data by Region and State (2010)</t>
  </si>
  <si>
    <t>S-53</t>
  </si>
  <si>
    <t>PBGC Maximum Guaranteed Benefits (1990-2012)</t>
  </si>
  <si>
    <t>PBGC's Multiemployer Program</t>
  </si>
  <si>
    <t>M-1</t>
  </si>
  <si>
    <t>Net Financial Position of PBGC's Multiemployer Program (1980-2011)</t>
  </si>
  <si>
    <t>M-2</t>
  </si>
  <si>
    <t>M-3</t>
  </si>
  <si>
    <t>PBGC Payees and Benefit Payments (1980-2011)</t>
  </si>
  <si>
    <t>M-4</t>
  </si>
  <si>
    <t>PBGC Financial Assistance to Insolvent Plans (1981-2011)</t>
  </si>
  <si>
    <t>M-5</t>
  </si>
  <si>
    <t>M-6</t>
  </si>
  <si>
    <t>M-7</t>
  </si>
  <si>
    <t>M-8</t>
  </si>
  <si>
    <t>PBGC-Insured Plans and Participants by Industry (2010)</t>
  </si>
  <si>
    <t>M-9</t>
  </si>
  <si>
    <t>M-10</t>
  </si>
  <si>
    <t>M-11</t>
  </si>
  <si>
    <t>M-12</t>
  </si>
  <si>
    <t>M-13</t>
  </si>
  <si>
    <t>Plans, Participants, and Funding of PBGC-Insured Plans by Funding Ratio (2010)</t>
  </si>
  <si>
    <t>M-14</t>
  </si>
  <si>
    <t xml:space="preserve">M-15 </t>
  </si>
  <si>
    <t>PBGC Maximum Guaranteed Benefits (1980-2012)</t>
  </si>
  <si>
    <t>M-16</t>
  </si>
  <si>
    <t>PBGC AT A GLANCE,1975-2011</t>
  </si>
  <si>
    <t>PBGC Data Book At A Glance</t>
  </si>
  <si>
    <t>PBGC AT A GLANCE</t>
  </si>
  <si>
    <t>Single-Employer</t>
  </si>
  <si>
    <t>Multiemployer</t>
  </si>
  <si>
    <t>Combined</t>
  </si>
  <si>
    <t>Fiscal Year 2001</t>
  </si>
  <si>
    <t>Program</t>
  </si>
  <si>
    <t>Programs</t>
  </si>
  <si>
    <t>(Dollars in millions)</t>
  </si>
  <si>
    <t xml:space="preserve">  Fiscal Year 2011:</t>
  </si>
  <si>
    <t xml:space="preserve">  Fiscal Year 2004:</t>
  </si>
  <si>
    <t>Net Financial Position</t>
  </si>
  <si>
    <t>PROGRAM</t>
  </si>
  <si>
    <t xml:space="preserve">      Total</t>
  </si>
  <si>
    <t xml:space="preserve">  Total Assets</t>
  </si>
  <si>
    <t xml:space="preserve">     $  7.7 billion</t>
  </si>
  <si>
    <t>$ 116 million</t>
  </si>
  <si>
    <t>$  7.8 billion</t>
  </si>
  <si>
    <t xml:space="preserve">  Total Liabilities</t>
  </si>
  <si>
    <t xml:space="preserve">     $21.8 billion</t>
  </si>
  <si>
    <t>$ 807 million</t>
  </si>
  <si>
    <t>$22.6 billion</t>
  </si>
  <si>
    <t>Premium Revenue*</t>
  </si>
  <si>
    <t>Premium Income</t>
  </si>
  <si>
    <t xml:space="preserve">     $14.0 billion</t>
  </si>
  <si>
    <t>$ 691 million</t>
  </si>
  <si>
    <t>$14.7 billion</t>
  </si>
  <si>
    <t>Number of Insured Plans</t>
  </si>
  <si>
    <t xml:space="preserve">     $ 821million</t>
  </si>
  <si>
    <t>$   24 million</t>
  </si>
  <si>
    <t>$ 845 million</t>
  </si>
  <si>
    <t>Number of Insured Participants</t>
  </si>
  <si>
    <t>33.4 million</t>
  </si>
  <si>
    <t>10.3 million</t>
  </si>
  <si>
    <t>43.7 million</t>
  </si>
  <si>
    <t>34.6 million</t>
  </si>
  <si>
    <t>9.8 million</t>
  </si>
  <si>
    <t>44.4 million</t>
  </si>
  <si>
    <t>New Plans Trusteed or Pending Trusteeship</t>
  </si>
  <si>
    <t>n/a</t>
  </si>
  <si>
    <t xml:space="preserve">Number of Covered </t>
  </si>
  <si>
    <t>Change in Gross Claims</t>
  </si>
  <si>
    <t>Participants</t>
  </si>
  <si>
    <t xml:space="preserve">    34.7  million</t>
  </si>
  <si>
    <t xml:space="preserve">     9.4 million</t>
  </si>
  <si>
    <t xml:space="preserve">            44.1 million</t>
  </si>
  <si>
    <t>Number of Payees**</t>
  </si>
  <si>
    <t xml:space="preserve">Number of Trusteed Plans </t>
  </si>
  <si>
    <t xml:space="preserve">              104              Not Applicable</t>
  </si>
  <si>
    <t xml:space="preserve">  </t>
  </si>
  <si>
    <t>Number of Payees*</t>
  </si>
  <si>
    <t>Total Benefits Paid</t>
  </si>
  <si>
    <t>***</t>
  </si>
  <si>
    <t>Amount of Claims</t>
  </si>
  <si>
    <t xml:space="preserve">     $ 1.2 billion         Not Applicable</t>
  </si>
  <si>
    <t>$ 1.2 billion</t>
  </si>
  <si>
    <t>Number of Plans Receiving Financial Assistance</t>
  </si>
  <si>
    <t>Amount of Financial Assistance Granted</t>
  </si>
  <si>
    <t>Number of Trusteed Plans</t>
  </si>
  <si>
    <t xml:space="preserve">  Fiscal Years 1975-2011:</t>
  </si>
  <si>
    <t xml:space="preserve">  Fiscal Years 1975-2004:</t>
  </si>
  <si>
    <t xml:space="preserve">Number of Plans Receiving </t>
  </si>
  <si>
    <t>Plans Trusteed or Pending Trusteeship</t>
  </si>
  <si>
    <t>Financial Assistance</t>
  </si>
  <si>
    <t xml:space="preserve"> Not Applicable</t>
  </si>
  <si>
    <t xml:space="preserve">Amount of Financial </t>
  </si>
  <si>
    <t>Fiscal Years 1975-2001</t>
  </si>
  <si>
    <t>Total Amount of Financial Assistance Granted</t>
  </si>
  <si>
    <r>
      <t xml:space="preserve">Sources: </t>
    </r>
    <r>
      <rPr>
        <b/>
        <sz val="10"/>
        <rFont val="Helvetica"/>
        <family val="2"/>
      </rPr>
      <t>PBGC Pension Insurance Data</t>
    </r>
    <r>
      <rPr>
        <b/>
        <i/>
        <sz val="10"/>
        <rFont val="Helvetica"/>
        <family val="2"/>
      </rPr>
      <t xml:space="preserve"> </t>
    </r>
    <r>
      <rPr>
        <b/>
        <sz val="10"/>
        <rFont val="Helvetica"/>
        <family val="2"/>
      </rPr>
      <t xml:space="preserve">Tables </t>
    </r>
    <r>
      <rPr>
        <b/>
        <i/>
        <sz val="10"/>
        <rFont val="Helvetica"/>
        <family val="2"/>
      </rPr>
      <t>S-1, S-2, S-3, S-20, S-30, S-31, M-1, M-2, M-3, M-4, M-5 and M-6.</t>
    </r>
  </si>
  <si>
    <t>Sources: PBGC Pension Insurance Data Book Tables S-1, S-2, S-3, S-20, S-30, S-31, M-1, M-2, M-3, M-4, M-5 and M-6.</t>
  </si>
  <si>
    <t>*Beginning in FY 2009, PBGC started to report premium income net of bad debt expense for premium, interest, and penalties.</t>
  </si>
  <si>
    <t>**The number of payees includes those receiving a periodic pension benefit payment and those who received a</t>
  </si>
  <si>
    <t>*The number of payees includes those receiving a periodic pension benefit payment and those who received a</t>
  </si>
  <si>
    <t xml:space="preserve">     lump-sum benefit payment from PBGC during FY 2011.</t>
  </si>
  <si>
    <t>Amount of Financial</t>
  </si>
  <si>
    <t xml:space="preserve">     lump sum benefit payment from PBGC during FY 2004.</t>
  </si>
  <si>
    <t>***Less than $500,000.</t>
  </si>
  <si>
    <t xml:space="preserve">            Assistance   </t>
  </si>
  <si>
    <t xml:space="preserve">  Not Applicable        $157.4 million</t>
  </si>
  <si>
    <t xml:space="preserve">         $157.4 million</t>
  </si>
  <si>
    <t>Due to rounding of individual items, numbers may not add up exactly across columns.</t>
  </si>
  <si>
    <t>Table S-1</t>
  </si>
  <si>
    <t>Fiscal Year</t>
  </si>
  <si>
    <t xml:space="preserve">                             Assets</t>
  </si>
  <si>
    <t xml:space="preserve">                           Liabilities</t>
  </si>
  <si>
    <t xml:space="preserve">                             Net Position</t>
  </si>
  <si>
    <t xml:space="preserve">                             (in millions)</t>
  </si>
  <si>
    <t xml:space="preserve">                                   (in millions)</t>
  </si>
  <si>
    <t xml:space="preserve">                                    (in millions)</t>
  </si>
  <si>
    <t>Source: PBGC Annual Reports (1980-2011).</t>
  </si>
  <si>
    <t xml:space="preserve">Due to rounding of individual items, numbers may not add up across columns. </t>
  </si>
  <si>
    <t>Data for 2009 and 2010 were revised.</t>
  </si>
  <si>
    <t>Table S-2</t>
  </si>
  <si>
    <t xml:space="preserve">PBGC Premium Revenue, Benefit Payments, and Expenses (1980-2011) </t>
  </si>
  <si>
    <t>Single-Employer Program</t>
  </si>
  <si>
    <t>Total</t>
  </si>
  <si>
    <t>Administrative &amp;</t>
  </si>
  <si>
    <t>Premiums Minus</t>
  </si>
  <si>
    <t>Fiscal</t>
  </si>
  <si>
    <t>Premium</t>
  </si>
  <si>
    <t>Benefit</t>
  </si>
  <si>
    <t>Investment</t>
  </si>
  <si>
    <t>Benefits Paid</t>
  </si>
  <si>
    <t>Year</t>
  </si>
  <si>
    <t>Revenue</t>
  </si>
  <si>
    <t>Payments</t>
  </si>
  <si>
    <t>Expenses</t>
  </si>
  <si>
    <t>and Expenses</t>
  </si>
  <si>
    <t>(in millions)</t>
  </si>
  <si>
    <t>Source:  PBGC Annual Reports (1980-2011).</t>
  </si>
  <si>
    <t>Due to rounding of individual items, numbers may not add up across columns.</t>
  </si>
  <si>
    <t>*Beginning in 2009, PBGC has reported premium income net of bad debt expense for premium, interest, and penalties.</t>
  </si>
  <si>
    <t>Table S-3</t>
  </si>
  <si>
    <t>Standard</t>
  </si>
  <si>
    <t xml:space="preserve">  Trusteed</t>
  </si>
  <si>
    <t>Gross</t>
  </si>
  <si>
    <t>Net</t>
  </si>
  <si>
    <t>Terminations</t>
  </si>
  <si>
    <t>Assets</t>
  </si>
  <si>
    <t>Liabilities</t>
  </si>
  <si>
    <t>Claims</t>
  </si>
  <si>
    <t>Recoveries</t>
  </si>
  <si>
    <t>1975-1979</t>
  </si>
  <si>
    <t xml:space="preserve"> </t>
  </si>
  <si>
    <t>1980-1984</t>
  </si>
  <si>
    <t>1985-1989</t>
  </si>
  <si>
    <t>1990-1994</t>
  </si>
  <si>
    <t>1995-1999</t>
  </si>
  <si>
    <t>TOTAL</t>
  </si>
  <si>
    <t>Sources:  PBGC Fiscal Year Closing File (9/30/11) and PBGC Case Management System.</t>
  </si>
  <si>
    <t>Trusteed terminations include plans pending trusteeship.</t>
  </si>
  <si>
    <t>Claims figures shown in this table are calculated on a plan basis and identified with fiscal year of plan termination for each plan.</t>
  </si>
  <si>
    <t>The annual numbers of trusteed terminations shown in this table may differ from those reported elsewhere as they reflect the fiscal year of plan termination rather than the fiscal year in which</t>
  </si>
  <si>
    <t xml:space="preserve">     the loss was incurred.  For example, PBGC became responsible for 152 underfunded terminated plans during FY 2011, but only 45 of these plans had termination dates during FY 2011.</t>
  </si>
  <si>
    <t xml:space="preserve">    The rest had termination dates in earlier fiscal years and are allocated to those years.</t>
  </si>
  <si>
    <t>The annual numbers of standard terminations shown in this table may differ from those reported in previous years as they now represent the number of termination cases that were closed</t>
  </si>
  <si>
    <t>during the fiscal year, while earlier years show the the number of standard termination applications received.</t>
  </si>
  <si>
    <t>Values are subject to change as PBGC completes reviews, establishes termination dates, and determines recoveries.</t>
  </si>
  <si>
    <t>Table S-4</t>
  </si>
  <si>
    <t>Claims of Top 10 Firms and</t>
  </si>
  <si>
    <t>Other Claims and</t>
  </si>
  <si>
    <t>Total Claims</t>
  </si>
  <si>
    <t>Percent of Total Annual Claims</t>
  </si>
  <si>
    <t xml:space="preserve">          ---</t>
  </si>
  <si>
    <t xml:space="preserve">   ---</t>
  </si>
  <si>
    <t>---</t>
  </si>
  <si>
    <t>TOTAL (1975-2011)</t>
  </si>
  <si>
    <t>Due to rounding of individual items, numbers may not add up to totals and percentages may not add up to 100%.</t>
  </si>
  <si>
    <t>Annual claims for Top 10 firms are summations of all claims in that fiscal year associated with the Top 10 firms.  See Table S-5 for a list of the Top 10</t>
  </si>
  <si>
    <t xml:space="preserve">  firms with the largest claim values.</t>
  </si>
  <si>
    <t>Values are subject to change as PBGC completes reviews and establishes termination dates.</t>
  </si>
  <si>
    <t>Table S-5</t>
  </si>
  <si>
    <t xml:space="preserve">Top 10 Firms Presenting Claims (1975-2011) </t>
  </si>
  <si>
    <t xml:space="preserve">Single-Employer Program </t>
  </si>
  <si>
    <t>Average</t>
  </si>
  <si>
    <t>Number</t>
  </si>
  <si>
    <t>Fiscal Year(s)</t>
  </si>
  <si>
    <t>Claim Per</t>
  </si>
  <si>
    <t>Percent</t>
  </si>
  <si>
    <t>of</t>
  </si>
  <si>
    <t>of Plan</t>
  </si>
  <si>
    <t>Vested</t>
  </si>
  <si>
    <t>of Total</t>
  </si>
  <si>
    <t>Top 10 Firms</t>
  </si>
  <si>
    <t>Plans</t>
  </si>
  <si>
    <t>Termination(s)</t>
  </si>
  <si>
    <t xml:space="preserve"> Participants</t>
  </si>
  <si>
    <t>Participant</t>
  </si>
  <si>
    <t xml:space="preserve"> (by firm)</t>
  </si>
  <si>
    <t>(1975-2011)</t>
  </si>
  <si>
    <t>1.</t>
  </si>
  <si>
    <t>United Airlines</t>
  </si>
  <si>
    <t>2.</t>
  </si>
  <si>
    <t>Delphi</t>
  </si>
  <si>
    <t>3.</t>
  </si>
  <si>
    <t>Bethlehem Steel</t>
  </si>
  <si>
    <t>4.</t>
  </si>
  <si>
    <t xml:space="preserve">US Airways </t>
  </si>
  <si>
    <t>2003, 2005</t>
  </si>
  <si>
    <t>5.</t>
  </si>
  <si>
    <t>LTV Steel*</t>
  </si>
  <si>
    <t>2002, 2003, 2004</t>
  </si>
  <si>
    <t>6.</t>
  </si>
  <si>
    <t>Delta Air Lines</t>
  </si>
  <si>
    <t>7.</t>
  </si>
  <si>
    <t>National Steel</t>
  </si>
  <si>
    <t>8.</t>
  </si>
  <si>
    <t>Pan American Air</t>
  </si>
  <si>
    <t>1991, 1992</t>
  </si>
  <si>
    <t>9.</t>
  </si>
  <si>
    <t>Trans World Airlines</t>
  </si>
  <si>
    <t>10.</t>
  </si>
  <si>
    <t>Weirton Steel</t>
  </si>
  <si>
    <t>Top 10 Total</t>
  </si>
  <si>
    <t>All Other Total</t>
  </si>
  <si>
    <t xml:space="preserve">Sources:  PBGC Fiscal Year Closing File (9/30/11), PBGC Case Management System, and PBGC Participant System (PRISM). </t>
  </si>
  <si>
    <t>Due to rounding of individual items, numbers and percentages may not add up to totals.</t>
  </si>
  <si>
    <t>Data in this table have been calculated on a firm basis and, except as noted, include all trusteed plans of each firm.</t>
  </si>
  <si>
    <t>Values and distributions are subject to change as PBGC completes its reviews and establishes termination dates.</t>
  </si>
  <si>
    <t xml:space="preserve">* Does not include 1986 termination of a Republic Steel plan sponsored by LTV. </t>
  </si>
  <si>
    <t>Table S-6</t>
  </si>
  <si>
    <t>SIZE OF CLAIM</t>
  </si>
  <si>
    <t>Less Than $1 Million</t>
  </si>
  <si>
    <t>$1-$9 Million</t>
  </si>
  <si>
    <t>$10-$99 Million</t>
  </si>
  <si>
    <t>$100-$999 Million</t>
  </si>
  <si>
    <t>$1 Billion or More</t>
  </si>
  <si>
    <t>2000-2004</t>
  </si>
  <si>
    <t>2005-2009</t>
  </si>
  <si>
    <t>Percent of Total</t>
  </si>
  <si>
    <t>Claim values and distributions are subject to change as PBGC completes reviews and establishes termination dates.</t>
  </si>
  <si>
    <t>Due to rounding of individual items, percentages may not add up to 100%.</t>
  </si>
  <si>
    <t>Table S-7</t>
  </si>
  <si>
    <t>0.6%</t>
  </si>
  <si>
    <t>Table S-8</t>
  </si>
  <si>
    <t>FUNDED RATIO</t>
  </si>
  <si>
    <t>Less Than 25%</t>
  </si>
  <si>
    <t>25%-49%</t>
  </si>
  <si>
    <t>50%-74%</t>
  </si>
  <si>
    <t>75% or More</t>
  </si>
  <si>
    <t>Table S-9</t>
  </si>
  <si>
    <t>Table S-10</t>
  </si>
  <si>
    <t>Less Than</t>
  </si>
  <si>
    <t>$1 Billion</t>
  </si>
  <si>
    <t>Funded Ratio</t>
  </si>
  <si>
    <t>$1 Million</t>
  </si>
  <si>
    <t>or More</t>
  </si>
  <si>
    <t xml:space="preserve">--- </t>
  </si>
  <si>
    <t>25% - 49%</t>
  </si>
  <si>
    <t>50% - 74%</t>
  </si>
  <si>
    <t>75% or more</t>
  </si>
  <si>
    <t xml:space="preserve">   TOTAL</t>
  </si>
  <si>
    <t>Claim values and distributions are subject to change as PBGC completes reviews.</t>
  </si>
  <si>
    <t>Table S-11</t>
  </si>
  <si>
    <t>$1 - $9 Million</t>
  </si>
  <si>
    <t>$10 - $99 Million</t>
  </si>
  <si>
    <t>$100 - $999 Million</t>
  </si>
  <si>
    <t xml:space="preserve">   Less Than 25%</t>
  </si>
  <si>
    <t xml:space="preserve">   25% - 49%</t>
  </si>
  <si>
    <t xml:space="preserve">   50% - 74%</t>
  </si>
  <si>
    <t xml:space="preserve">   75% or more</t>
  </si>
  <si>
    <t>Table S-12</t>
  </si>
  <si>
    <t xml:space="preserve">Average </t>
  </si>
  <si>
    <t>Number of Plan</t>
  </si>
  <si>
    <t xml:space="preserve">Vested </t>
  </si>
  <si>
    <t xml:space="preserve">Claim Per </t>
  </si>
  <si>
    <t>(2011 Dollars)</t>
  </si>
  <si>
    <t>Fewer Than 100</t>
  </si>
  <si>
    <t>100-999</t>
  </si>
  <si>
    <t>1,000-4,999</t>
  </si>
  <si>
    <t>5,000-9,999</t>
  </si>
  <si>
    <t>10,000 or more</t>
  </si>
  <si>
    <t>Sources:  PBGC Fiscal Year Closing File (9/30/11), PBGC Case Management System, and Bureau of Labor Statistics.</t>
  </si>
  <si>
    <t>Claims calculations represent aggregated and average counts of plans, claims, and participants over the period 1975-2011.</t>
  </si>
  <si>
    <t>The number of vested participants and claims values are calculated as of date of plan termination.</t>
  </si>
  <si>
    <t>Claims in 2011 dollars are calculated using Consumer Price Index - Urban Consumers.</t>
  </si>
  <si>
    <t>Table S-13</t>
  </si>
  <si>
    <t>NUMBER OF PLAN PARTICIPANTS</t>
  </si>
  <si>
    <t>Fewer Than 25</t>
  </si>
  <si>
    <t>25-99</t>
  </si>
  <si>
    <t>10,000 or More</t>
  </si>
  <si>
    <t>Table S-14</t>
  </si>
  <si>
    <t>Table S-15</t>
  </si>
  <si>
    <t>Table S-16</t>
  </si>
  <si>
    <t>Table S-17</t>
  </si>
  <si>
    <t xml:space="preserve">    25%-49%</t>
  </si>
  <si>
    <t xml:space="preserve">    50%-74%</t>
  </si>
  <si>
    <t xml:space="preserve">   Total</t>
  </si>
  <si>
    <t>Table S-18</t>
  </si>
  <si>
    <t>Due to rounding of individual items, numbers may not add up to totals.</t>
  </si>
  <si>
    <t>Table S-19</t>
  </si>
  <si>
    <t>Industry</t>
  </si>
  <si>
    <t xml:space="preserve">             Plans       </t>
  </si>
  <si>
    <t>AGRICULTURE, MINING, AND CONSTRUCTION</t>
  </si>
  <si>
    <t>MANUFACTURING</t>
  </si>
  <si>
    <t>Apparel and Textile Mill Products</t>
  </si>
  <si>
    <t>Fabricated Metal Products</t>
  </si>
  <si>
    <t>Food and Tobacco Products</t>
  </si>
  <si>
    <t>Machinery Manufacturing</t>
  </si>
  <si>
    <t>Motor Vehicle Equipment</t>
  </si>
  <si>
    <t>Primary Metals</t>
  </si>
  <si>
    <t>Rubber and Miscellaneous Plastics</t>
  </si>
  <si>
    <t>Other Manufacturing</t>
  </si>
  <si>
    <t>TRANSPORTATION AND PUBLIC UTILITIES</t>
  </si>
  <si>
    <t>Air Transportation</t>
  </si>
  <si>
    <t>Other Transportation and Utilities</t>
  </si>
  <si>
    <t>INFORMATION</t>
  </si>
  <si>
    <t>WHOLESALE TRADE</t>
  </si>
  <si>
    <t>RETAIL TRADE</t>
  </si>
  <si>
    <t>FINANCE, INSURANCE, AND REAL ESTATE</t>
  </si>
  <si>
    <t>SERVICES</t>
  </si>
  <si>
    <t>Sources: PBGC Fiscal Year Closing File (9/30/11) and PBGC Case Management System.</t>
  </si>
  <si>
    <t>Values and distributions are subject to change as PBGC completes reviews.</t>
  </si>
  <si>
    <t>Industry classifications for PBGC claims are based on the principal business activity codes used in the North American Industry Classification System.</t>
  </si>
  <si>
    <t>Table S-20</t>
  </si>
  <si>
    <t>PERIODIC PENSION PAYMENTS</t>
  </si>
  <si>
    <t>LUMP-SUM PAYMENTS</t>
  </si>
  <si>
    <t>ALL PAYMENTS</t>
  </si>
  <si>
    <t xml:space="preserve">Median </t>
  </si>
  <si>
    <t>Payees</t>
  </si>
  <si>
    <t>Monthly</t>
  </si>
  <si>
    <t>Deferred</t>
  </si>
  <si>
    <t>in Year</t>
  </si>
  <si>
    <t>Payment</t>
  </si>
  <si>
    <t>(in thousands)</t>
  </si>
  <si>
    <t>Sources:  PBGC Participant System (PRISM), fiscal year calculations, PBGC Management Reports, and PBGC Benefit Payment Reports.</t>
  </si>
  <si>
    <r>
      <t xml:space="preserve">Lump-sum payments include cash-outs of pensions with </t>
    </r>
    <r>
      <rPr>
        <b/>
        <sz val="8"/>
        <rFont val="Helvetica"/>
        <family val="2"/>
      </rPr>
      <t>de minimis</t>
    </r>
    <r>
      <rPr>
        <b/>
        <i/>
        <sz val="8"/>
        <rFont val="Helvetica"/>
        <family val="2"/>
      </rPr>
      <t xml:space="preserve"> present values and back payments to current pensioners.</t>
    </r>
  </si>
  <si>
    <t>Since some payees received both pensions and lump-sum payments, total number of payees may be less than the sum of pensioners and lump-sum recipients.</t>
  </si>
  <si>
    <t>Excludes participants in plans that are in probable termination status as of end of fiscal year.</t>
  </si>
  <si>
    <t>Table S-21</t>
  </si>
  <si>
    <t>Median</t>
  </si>
  <si>
    <t>Fiscal Year of</t>
  </si>
  <si>
    <t>Plan Termination</t>
  </si>
  <si>
    <t>Payees in 2011</t>
  </si>
  <si>
    <t>Benefit Payments in 2011</t>
  </si>
  <si>
    <t>Pension</t>
  </si>
  <si>
    <t>Prior to 1980</t>
  </si>
  <si>
    <t>1980 to 1984</t>
  </si>
  <si>
    <t>1985 to 1989</t>
  </si>
  <si>
    <t>1990 to 1994</t>
  </si>
  <si>
    <t>Sources:  PBGC Participant System (PRISM), fiscal year calculations, and PBGC Management Reports.</t>
  </si>
  <si>
    <t>Table S-22</t>
  </si>
  <si>
    <t xml:space="preserve">Monthly Pension </t>
  </si>
  <si>
    <t>Monthly Pension</t>
  </si>
  <si>
    <t>100 - 499</t>
  </si>
  <si>
    <t xml:space="preserve">  189</t>
  </si>
  <si>
    <t>500 - 999</t>
  </si>
  <si>
    <t xml:space="preserve">  202</t>
  </si>
  <si>
    <t>1,000 - 4,999</t>
  </si>
  <si>
    <t xml:space="preserve">  240</t>
  </si>
  <si>
    <t>5,000 - 9,999</t>
  </si>
  <si>
    <t xml:space="preserve">  389</t>
  </si>
  <si>
    <t>10,000 - 24,999</t>
  </si>
  <si>
    <t xml:space="preserve">  313</t>
  </si>
  <si>
    <t>25,000 or more</t>
  </si>
  <si>
    <t xml:space="preserve"> 890</t>
  </si>
  <si>
    <t xml:space="preserve">  616</t>
  </si>
  <si>
    <t>Table S-23</t>
  </si>
  <si>
    <t>Total PBGC Payees* and Average Benefit Payments by Gender and Age (2011)</t>
  </si>
  <si>
    <t>TOTAL PERIODIC PAYEES</t>
  </si>
  <si>
    <t>MALE</t>
  </si>
  <si>
    <t>FEMALE</t>
  </si>
  <si>
    <t xml:space="preserve">Monthly </t>
  </si>
  <si>
    <t>Age</t>
  </si>
  <si>
    <t>Younger Than 60</t>
  </si>
  <si>
    <t>60 - 64</t>
  </si>
  <si>
    <t>65 - 69</t>
  </si>
  <si>
    <t>70 - 74</t>
  </si>
  <si>
    <t>75 - 79</t>
  </si>
  <si>
    <t>80 - 84</t>
  </si>
  <si>
    <t>85 and older</t>
  </si>
  <si>
    <t>* Total payees include retirees plus beneficiaries. In these tables, a beneficiary is someone other than a former employee who receives pension benefits – for example, a surviving spouse.</t>
  </si>
  <si>
    <t>Numbers in table include periodic payees only.</t>
  </si>
  <si>
    <t>Table S-24</t>
  </si>
  <si>
    <t>TOTAL RETIRED PAYEES</t>
  </si>
  <si>
    <t>Table S-25</t>
  </si>
  <si>
    <t>PBGC Beneficiary Payees* and Average Benefit Payments by Gender and Age (2011)</t>
  </si>
  <si>
    <t>TOTAL BENEFICIARY PAYEES</t>
  </si>
  <si>
    <t>* In these tables, a beneficiary is someone other than a former employee who receives pension benefits – for example, a surviving spouse.</t>
  </si>
  <si>
    <t>Table S-26</t>
  </si>
  <si>
    <t>Total PBGC Payees* and Benefit Payments by Size of Monthly Payment (2011)</t>
  </si>
  <si>
    <t>Monthly Payment</t>
  </si>
  <si>
    <t>Total Payees</t>
  </si>
  <si>
    <t>Total Pension Payments</t>
  </si>
  <si>
    <t>Less Than $50</t>
  </si>
  <si>
    <t>$50 - $99</t>
  </si>
  <si>
    <t>$100 - $149</t>
  </si>
  <si>
    <t>$150 - $199</t>
  </si>
  <si>
    <t>$200 - $249</t>
  </si>
  <si>
    <t>$250 - $299</t>
  </si>
  <si>
    <t>$300 - $349</t>
  </si>
  <si>
    <t>$350 - $399</t>
  </si>
  <si>
    <t>$400 - $449</t>
  </si>
  <si>
    <t>$450 - $499</t>
  </si>
  <si>
    <t>$500 - $549</t>
  </si>
  <si>
    <t>$550 - $599</t>
  </si>
  <si>
    <t>$600 - $749</t>
  </si>
  <si>
    <t>$750 - $999</t>
  </si>
  <si>
    <t>$1,000 - $1,499</t>
  </si>
  <si>
    <t>$1,500 - $1,999</t>
  </si>
  <si>
    <t>$2,000 - $2,499</t>
  </si>
  <si>
    <t>$2,500 or more</t>
  </si>
  <si>
    <t>* Total payees include retirees plus beneficiaries. In these tables, a beneficiary is someone other than a former employee who receives pension benefits – for example, a surviving spouse</t>
  </si>
  <si>
    <t>Table S-27</t>
  </si>
  <si>
    <t>Retired Payees</t>
  </si>
  <si>
    <t>Table S-28</t>
  </si>
  <si>
    <t>Beneficiary Payees</t>
  </si>
  <si>
    <t>Table S-29</t>
  </si>
  <si>
    <t xml:space="preserve"> Single-Employer Program</t>
  </si>
  <si>
    <t xml:space="preserve">Mean </t>
  </si>
  <si>
    <t>Benefit Payments</t>
  </si>
  <si>
    <t>Machinery and Computer Equipment</t>
  </si>
  <si>
    <t xml:space="preserve">Other Transportation </t>
  </si>
  <si>
    <t>Public Utilities</t>
  </si>
  <si>
    <t>*</t>
  </si>
  <si>
    <t>Health Care</t>
  </si>
  <si>
    <t>Other Services</t>
  </si>
  <si>
    <t>NON-PROFIT ORGANIZATIONS</t>
  </si>
  <si>
    <t/>
  </si>
  <si>
    <t xml:space="preserve">Industry classifications are based on principal business activity code used in the North American Industry Classification System. </t>
  </si>
  <si>
    <t>*Less than 0.05 of one percent.</t>
  </si>
  <si>
    <t>Table S-30</t>
  </si>
  <si>
    <t xml:space="preserve">Total </t>
  </si>
  <si>
    <t>In Plans with</t>
  </si>
  <si>
    <t>Insured</t>
  </si>
  <si>
    <t xml:space="preserve">10,000 or more </t>
  </si>
  <si>
    <t xml:space="preserve">5,000-9,999 </t>
  </si>
  <si>
    <t xml:space="preserve">1,000-4,999 </t>
  </si>
  <si>
    <t>250-999</t>
  </si>
  <si>
    <t>100-249</t>
  </si>
  <si>
    <t>Source:  PBGC Premium Filings.</t>
  </si>
  <si>
    <t>2011 figures are estimates from PBGC internal calculations. 2010 estimates reported last year have been updated to reflect actual premium filings.</t>
  </si>
  <si>
    <t>Table S-31</t>
  </si>
  <si>
    <t xml:space="preserve"> Plans with</t>
  </si>
  <si>
    <t>Table S-32</t>
  </si>
  <si>
    <t xml:space="preserve">Active </t>
  </si>
  <si>
    <t xml:space="preserve">Retired </t>
  </si>
  <si>
    <t xml:space="preserve">                          Separated Vested</t>
  </si>
  <si>
    <t xml:space="preserve">                                Participants</t>
  </si>
  <si>
    <t xml:space="preserve">Source: Internal Revenue Service Form 5500 Series Filings for single-employer plans.  Data for plan years prior to 1999 include only  </t>
  </si>
  <si>
    <t>plans with 100 or more participants. Due to rounding of individual items, percentages may not add up to 100%.</t>
  </si>
  <si>
    <t>2010 figures are estimates from PBGC internal calculations.  2009 figures reported last year have been updated to reflect actual Form 5500 filings.</t>
  </si>
  <si>
    <t>Table S-33</t>
  </si>
  <si>
    <t>PBGC-Insured Active Participants</t>
  </si>
  <si>
    <t>as a Percent of Private-Sector Wage and Salary Workers</t>
  </si>
  <si>
    <t>(1980-2010)</t>
  </si>
  <si>
    <t>PERCENTAGE OF PRIVATE-SECTOR WAGE AND SALARY WORKERS</t>
  </si>
  <si>
    <t xml:space="preserve">Private-Sector </t>
  </si>
  <si>
    <t>Total PBGC-Insured</t>
  </si>
  <si>
    <t>Wage and Salary Workers</t>
  </si>
  <si>
    <t>Active Participants</t>
  </si>
  <si>
    <r>
      <t xml:space="preserve">Sources: </t>
    </r>
    <r>
      <rPr>
        <b/>
        <sz val="8"/>
        <rFont val="Helvetica"/>
        <family val="2"/>
      </rPr>
      <t>PBGC</t>
    </r>
    <r>
      <rPr>
        <b/>
        <i/>
        <sz val="8"/>
        <rFont val="Helvetica"/>
        <family val="2"/>
      </rPr>
      <t xml:space="preserve"> </t>
    </r>
    <r>
      <rPr>
        <b/>
        <sz val="8"/>
        <rFont val="Helvetica"/>
        <family val="2"/>
      </rPr>
      <t>Pension Insurance Data Book 2010</t>
    </r>
    <r>
      <rPr>
        <b/>
        <i/>
        <sz val="8"/>
        <rFont val="Helvetica"/>
        <family val="2"/>
      </rPr>
      <t xml:space="preserve"> Tables S-30, S-32, M-5 and M-7 and data on employed and unemployed wage and </t>
    </r>
  </si>
  <si>
    <r>
      <t xml:space="preserve">     salary workers from </t>
    </r>
    <r>
      <rPr>
        <b/>
        <sz val="8"/>
        <rFont val="Helvetica"/>
        <family val="2"/>
      </rPr>
      <t>Employment and Earnings</t>
    </r>
    <r>
      <rPr>
        <b/>
        <i/>
        <sz val="8"/>
        <rFont val="Helvetica"/>
        <family val="2"/>
      </rPr>
      <t xml:space="preserve"> (Bureau of Labor Statistics, U.S. Department of Labor).</t>
    </r>
  </si>
  <si>
    <t>Due to rounding of individual items, percentages may not add up across columns.</t>
  </si>
  <si>
    <t>2010 figures are estimates from PBGC internal calculations.  2009 figures reported last year have been updated</t>
  </si>
  <si>
    <t>to reflect actual Form 5500 filings.</t>
  </si>
  <si>
    <t>Table S-34</t>
  </si>
  <si>
    <t>INSURED PLANS WITH</t>
  </si>
  <si>
    <t>TOTAL INSURED PLANS</t>
  </si>
  <si>
    <t>5,000 OR MORE PARTICIPANTS</t>
  </si>
  <si>
    <t>1,000 - 4,999 PARTICIPANTS</t>
  </si>
  <si>
    <t>FEWER THAN 1,000 PARTICIPANTS</t>
  </si>
  <si>
    <t>Beginning</t>
  </si>
  <si>
    <t>Hybrid</t>
  </si>
  <si>
    <t>of Year</t>
  </si>
  <si>
    <t>Source: Internal Revenue Service Form 5500 Series Filings for single-employer plans.</t>
  </si>
  <si>
    <t xml:space="preserve">Hybrid plans incorporate elements of both defined benefit and defined contribution plans but are treated as defined benefit plans.  They often </t>
  </si>
  <si>
    <t xml:space="preserve">     express benefits in terms of an account balance.  The two most common types of hybrid plans are Cash Balance Plans and Pension Equity Plans.</t>
  </si>
  <si>
    <t>Table S-35</t>
  </si>
  <si>
    <t>% in</t>
  </si>
  <si>
    <t>in Hybrid</t>
  </si>
  <si>
    <t>Because most hybrid plans converted from traditional defined benefit plans, not all participants will receive benefits based on the hybrid plan design.</t>
  </si>
  <si>
    <t>Table S-36</t>
  </si>
  <si>
    <t>PBGC-Insured Plans by Status of Benefit Accruals</t>
  </si>
  <si>
    <t>and Whether a Plan is Open to New Entrants (2008-2011)</t>
  </si>
  <si>
    <t>Beginning of Plan Year</t>
  </si>
  <si>
    <t>Complete or partial accrual freeze</t>
  </si>
  <si>
    <t>No accrual freeze</t>
  </si>
  <si>
    <t>All Plans</t>
  </si>
  <si>
    <t>Hard-Frozen</t>
  </si>
  <si>
    <r>
      <t>Accruals partially frozen and plan closed to new entrants</t>
    </r>
    <r>
      <rPr>
        <b/>
        <vertAlign val="superscript"/>
        <sz val="10"/>
        <color indexed="8"/>
        <rFont val="Arial"/>
        <family val="2"/>
      </rPr>
      <t>1</t>
    </r>
  </si>
  <si>
    <r>
      <t>Accruals partially frozen and open to new entrants</t>
    </r>
    <r>
      <rPr>
        <b/>
        <vertAlign val="superscript"/>
        <sz val="10"/>
        <color indexed="8"/>
        <rFont val="Arial"/>
        <family val="2"/>
      </rPr>
      <t>1</t>
    </r>
  </si>
  <si>
    <t>Closed to new entrants</t>
  </si>
  <si>
    <t>Open to new entrants</t>
  </si>
  <si>
    <t>NUMBER OF PLANS</t>
  </si>
  <si>
    <t>PERCENT OF PLANS</t>
  </si>
  <si>
    <t>Source: PBGC Premium Filings.</t>
  </si>
  <si>
    <t xml:space="preserve">Hard-frozen plans are plans where no participants are receiving benefit accruals, so by definition the plan is closed to new entrants.  </t>
  </si>
  <si>
    <t xml:space="preserve">2011 figures are estimates from PBGC internal calculations.  </t>
  </si>
  <si>
    <r>
      <rPr>
        <b/>
        <i/>
        <vertAlign val="superscript"/>
        <sz val="8"/>
        <rFont val="Helvetica"/>
        <family val="2"/>
      </rPr>
      <t>1</t>
    </r>
    <r>
      <rPr>
        <b/>
        <i/>
        <sz val="8"/>
        <color indexed="8"/>
        <rFont val="Helvetica"/>
        <family val="2"/>
      </rPr>
      <t>Includes, among other arrangements, plans where only service is frozen, or accruals are hard-frozen for some participants.</t>
    </r>
  </si>
  <si>
    <t>Table S-37</t>
  </si>
  <si>
    <t>Active Participants in PBGC-Insured Plans by Status Of</t>
  </si>
  <si>
    <t>Benefit Accruals and Whether a Plan is Open to New Entrants (2008-2011)</t>
  </si>
  <si>
    <t>NUMBER OF ACTIVE PARTICIPANTS          (in thousands)</t>
  </si>
  <si>
    <t>PERCENT OF ACTIVE PARTICIPANTS</t>
  </si>
  <si>
    <t>Source: PBGC Premium Filings and Form 5500.</t>
  </si>
  <si>
    <t>Table S-38</t>
  </si>
  <si>
    <t>PBGC-Insured Plans, Participants, and Premiums by Industry (2010)</t>
  </si>
  <si>
    <t>Insured Plans</t>
  </si>
  <si>
    <t>Insured Participants</t>
  </si>
  <si>
    <t xml:space="preserve">        Premiums</t>
  </si>
  <si>
    <t>Chemical and Allied Products</t>
  </si>
  <si>
    <t>Food, Beverage and Tobacco Products</t>
  </si>
  <si>
    <t>Paper Manufacturing</t>
  </si>
  <si>
    <t>Other Transportation</t>
  </si>
  <si>
    <t xml:space="preserve">Industry classifications are based on principal business activity codes used in the North American Industry Classification System.  </t>
  </si>
  <si>
    <t>Table S-39</t>
  </si>
  <si>
    <t>For Plan Years</t>
  </si>
  <si>
    <t>Flat-Rate</t>
  </si>
  <si>
    <t>Variable-Rate</t>
  </si>
  <si>
    <t xml:space="preserve">Premium Rate for </t>
  </si>
  <si>
    <t>Premium*</t>
  </si>
  <si>
    <t>Certain Terminated Plans**</t>
  </si>
  <si>
    <t>(per participant)</t>
  </si>
  <si>
    <t>September 2, 1974 - December 31, 1977</t>
  </si>
  <si>
    <t xml:space="preserve"> --</t>
  </si>
  <si>
    <t>--</t>
  </si>
  <si>
    <t>1978 - 1985</t>
  </si>
  <si>
    <t xml:space="preserve">  2.60</t>
  </si>
  <si>
    <t>1986 - 1987</t>
  </si>
  <si>
    <t xml:space="preserve">  8.50</t>
  </si>
  <si>
    <t>1988 - 1990</t>
  </si>
  <si>
    <t>$6 per $1,000 of unfunded vested benefits</t>
  </si>
  <si>
    <t>1991 - 2005</t>
  </si>
  <si>
    <t xml:space="preserve">$9 per $1,000 of unfunded vested benefits                              </t>
  </si>
  <si>
    <t xml:space="preserve">     30.00***</t>
  </si>
  <si>
    <t xml:space="preserve">$9 per $1,000 of unfunded vested benefits </t>
  </si>
  <si>
    <t>$1,250 per year for 3 years</t>
  </si>
  <si>
    <t>2010 - 2012</t>
  </si>
  <si>
    <t>$9 per $1,000 of unfunded vested benefits</t>
  </si>
  <si>
    <t>* Only vested liabilities are used when determining underfunding for variable-rate premium payment purposes.  Prior to July 1, 1996, the variable-rate premium</t>
  </si>
  <si>
    <r>
      <t xml:space="preserve">    was </t>
    </r>
    <r>
      <rPr>
        <b/>
        <i/>
        <sz val="8"/>
        <rFont val="Arial"/>
        <family val="2"/>
      </rPr>
      <t xml:space="preserve">capped at various levels.  Effective beginning with the 2007 plan year, a cap was imposed on the variable-rate premium for plans of small employers. If all </t>
    </r>
  </si>
  <si>
    <t xml:space="preserve">    contributing sponsors to the plan and their controlled group members have 25 or fewer employees, the per-participant variable-rate premium for that plan will</t>
  </si>
  <si>
    <t xml:space="preserve">    be capped at $5.00 times the number of participants in the plan.  (The cap for the plan as a whole is effectively $5.00 times the square of the number of plan </t>
  </si>
  <si>
    <t xml:space="preserve">    participants.)  Effective beginning with the 2008 plan year, an exemption that allowed some underfunded plans to escape payment of the variable-rate premium</t>
  </si>
  <si>
    <t xml:space="preserve">    was eliminated and a modification was made to how underfunding is determined for variable-rate premium purposes.</t>
  </si>
  <si>
    <t xml:space="preserve">**  Applies to certain distress or involuntary pension plan terminations that occur after 2005.  For certain airline-related plans that terminate within five years of  </t>
  </si>
  <si>
    <t xml:space="preserve">     electing to be covered under special funding rules, the annual termination premium (payable for three years) is $2,500 per participant.      </t>
  </si>
  <si>
    <t>*** Beginning in 2007, this amount is adjusted annually based on changes in the national average wage index (as defined in section 209(k)(1) of the Social</t>
  </si>
  <si>
    <t xml:space="preserve">    Security Act). The premium rate will not decline even if the national average wage index declines.  The adjusted premium rate is rounded to the nearest</t>
  </si>
  <si>
    <t xml:space="preserve">    multiple of $1.  </t>
  </si>
  <si>
    <t>Table S-40</t>
  </si>
  <si>
    <t>Termination</t>
  </si>
  <si>
    <t xml:space="preserve">---  </t>
  </si>
  <si>
    <t xml:space="preserve"> 2009*</t>
  </si>
  <si>
    <t>Premium data include penalties and interest.</t>
  </si>
  <si>
    <t>*Beginning in 2009, PBGC began reporting premium income net of bad debt expense for premium, interest, and penalties.</t>
  </si>
  <si>
    <t>Table S-41</t>
  </si>
  <si>
    <t>Premium *</t>
  </si>
  <si>
    <t>1,000 - 2,499</t>
  </si>
  <si>
    <t>2,500 - 4,999</t>
  </si>
  <si>
    <t>PERCENT OF TOTAL</t>
  </si>
  <si>
    <t>"Percent of Total" represents the proportion of total premiums made up of the flat-rate and variable-rate premiums, respectively.</t>
  </si>
  <si>
    <t>* Excludes termination premium revenues.</t>
  </si>
  <si>
    <t>Table S-42</t>
  </si>
  <si>
    <t>Percent of All Participants</t>
  </si>
  <si>
    <t>Percent of All Plans</t>
  </si>
  <si>
    <t>in Plans That Pay</t>
  </si>
  <si>
    <t>Average Variable-Rate</t>
  </si>
  <si>
    <t>That Pay Variable-</t>
  </si>
  <si>
    <t>Percent of All</t>
  </si>
  <si>
    <t>Premium Per Participant</t>
  </si>
  <si>
    <t xml:space="preserve">Plans </t>
  </si>
  <si>
    <t>Rate Premium</t>
  </si>
  <si>
    <t xml:space="preserve">      Plans</t>
  </si>
  <si>
    <t xml:space="preserve">  Participants</t>
  </si>
  <si>
    <t xml:space="preserve"> NO VARIABLE-RATE PREMIUM PAID</t>
  </si>
  <si>
    <t xml:space="preserve">                      ---</t>
  </si>
  <si>
    <t xml:space="preserve"> TOTAL VARIABLE-RATE PREMIUM PAYERS</t>
  </si>
  <si>
    <t>$0.01 - $9.99</t>
  </si>
  <si>
    <t>$10.00 - $19.99</t>
  </si>
  <si>
    <t>$20.00 - $29.99</t>
  </si>
  <si>
    <t>$30.00 - $39.99</t>
  </si>
  <si>
    <t>$40.00 - $49.99</t>
  </si>
  <si>
    <t>$50.00 - $59.99</t>
  </si>
  <si>
    <t>$60.00 - $69.99</t>
  </si>
  <si>
    <t>$70.00 - $79.99</t>
  </si>
  <si>
    <t>$80.00 - $89.99</t>
  </si>
  <si>
    <t>$90.00 - $99.99</t>
  </si>
  <si>
    <t>$100.00 - $149.99</t>
  </si>
  <si>
    <t>$150.00 - $199.99</t>
  </si>
  <si>
    <t>$200.00 - $249.99</t>
  </si>
  <si>
    <t>$250.00 - $299.99</t>
  </si>
  <si>
    <t>$300.00 or more</t>
  </si>
  <si>
    <t xml:space="preserve"> TOTAL ALL PLANS</t>
  </si>
  <si>
    <t>Because the flat premium rate is now indexed, the row headings show only the per-participant variable-rate premium paid by plans.</t>
  </si>
  <si>
    <t>Table S-43</t>
  </si>
  <si>
    <t>PBGC-Insured Plans and Participants by Variable-Rate Premium Status (1992-2010)*</t>
  </si>
  <si>
    <t>Participants in</t>
  </si>
  <si>
    <t>Interest Rate**</t>
  </si>
  <si>
    <t>Plans Paying</t>
  </si>
  <si>
    <t xml:space="preserve">First </t>
  </si>
  <si>
    <t xml:space="preserve">Second </t>
  </si>
  <si>
    <t>Third</t>
  </si>
  <si>
    <t>Premium Only</t>
  </si>
  <si>
    <t xml:space="preserve">Premium only </t>
  </si>
  <si>
    <t>Segment***</t>
  </si>
  <si>
    <t>*Excludes plans paying PBGC Termination Premium.</t>
  </si>
  <si>
    <t>** Interest rates for valuing vested benefits for PBGC variable-rate premium for plans with premium payment years beginning in January of the respective year.</t>
  </si>
  <si>
    <t xml:space="preserve">*** Beginning in 2008, plans were required to use spot segment interest rates published by the IRS for calculating a plan's vested liabilities to determine their variable-rate premiums.  The first </t>
  </si>
  <si>
    <t xml:space="preserve">      segment rate applies to benefits expected to be paid within five years, the second to benefits expected to be paid from five to twenty years in the future, and the third to benefits expected to </t>
  </si>
  <si>
    <t xml:space="preserve">      be paid more than twenty years in the future. </t>
  </si>
  <si>
    <t>Table S-44</t>
  </si>
  <si>
    <t xml:space="preserve">Funding of PBGC-Insured Plans (1980-2010) </t>
  </si>
  <si>
    <t>Liabilities*</t>
  </si>
  <si>
    <t>Funding</t>
  </si>
  <si>
    <t>Underfunding</t>
  </si>
  <si>
    <t>Overfunding</t>
  </si>
  <si>
    <t>PBGC</t>
  </si>
  <si>
    <t>Ratio</t>
  </si>
  <si>
    <t>Rate</t>
  </si>
  <si>
    <t>Sources: Internal Revenue Service Form 5500 Series filings for single-employer plans. PBGC Premium filings are used for 2010 when the Form 5500 has not yet been filed.</t>
  </si>
  <si>
    <t xml:space="preserve">   Data for plan years prior to 1999 include only plans with 100 or more participants. Estimates for 2009 reported last year have been updated.   </t>
  </si>
  <si>
    <t>* Vested liabilities have been adjusted to the PBGC rate that, along with an assumed mortality table, reflects the cost to purchase an annuity at the beginning of the relevant year.</t>
  </si>
  <si>
    <t xml:space="preserve">   The assumed mortality table was UP-84 for 1980-1992, GAM-83 for 1993-2006, and the mortality table found in section 1.412(l)(7)-1 of the Income Tax Regulations for 2007</t>
  </si>
  <si>
    <t xml:space="preserve">   and later.</t>
  </si>
  <si>
    <t>Table S-45</t>
  </si>
  <si>
    <t xml:space="preserve">Funding of Underfunded PBGC-Insured Plans (1980-2010) </t>
  </si>
  <si>
    <t xml:space="preserve">Funding </t>
  </si>
  <si>
    <t>The assumed mortality table was UP-84 for 1980-1992, GAM-83 for 1993-2006, and the mortality table found in section 1.412(l)(7)-1 of the Income Tax Regulations for 2007 and later.</t>
  </si>
  <si>
    <t>Table S-46</t>
  </si>
  <si>
    <t>Table S-47</t>
  </si>
  <si>
    <t>10 Plans With the Highest</t>
  </si>
  <si>
    <t>Next 40 Plans'</t>
  </si>
  <si>
    <t>All Other Plans'</t>
  </si>
  <si>
    <t>Table S-48</t>
  </si>
  <si>
    <t>Funding Ratio</t>
  </si>
  <si>
    <t>Total Liabilities*</t>
  </si>
  <si>
    <t>Less Than 40%</t>
  </si>
  <si>
    <t xml:space="preserve">      ---</t>
  </si>
  <si>
    <t>40% - 49%</t>
  </si>
  <si>
    <t>50% - 59%</t>
  </si>
  <si>
    <t>60% - 69%</t>
  </si>
  <si>
    <t>70% - 79%</t>
  </si>
  <si>
    <t>80% - 89%</t>
  </si>
  <si>
    <t>90% - 99%</t>
  </si>
  <si>
    <t>100% - 109%</t>
  </si>
  <si>
    <t xml:space="preserve">     ---</t>
  </si>
  <si>
    <t>110% - 119%</t>
  </si>
  <si>
    <t>120% - 129%</t>
  </si>
  <si>
    <t>130% - 139%</t>
  </si>
  <si>
    <t>140% - 149%</t>
  </si>
  <si>
    <t>150% or more</t>
  </si>
  <si>
    <t>UNDERFUNDED</t>
  </si>
  <si>
    <t>OVERFUNDED</t>
  </si>
  <si>
    <t>Table S-49</t>
  </si>
  <si>
    <t>(A)</t>
  </si>
  <si>
    <t>(B)</t>
  </si>
  <si>
    <t>(C)</t>
  </si>
  <si>
    <t>(D)</t>
  </si>
  <si>
    <t>(E)</t>
  </si>
  <si>
    <t>Form</t>
  </si>
  <si>
    <t>Variable-</t>
  </si>
  <si>
    <t>Section</t>
  </si>
  <si>
    <t>Total in</t>
  </si>
  <si>
    <t>Reasonably</t>
  </si>
  <si>
    <t xml:space="preserve"> PBGC-Insured</t>
  </si>
  <si>
    <t>Filings</t>
  </si>
  <si>
    <t>Possible</t>
  </si>
  <si>
    <t>(in billions)</t>
  </si>
  <si>
    <t>Definitions:</t>
  </si>
  <si>
    <t xml:space="preserve">   (A) Underfunding calculated from Internal Revenue Service Form 5500 Series Filings for single-employer plans.  Vested liabilities have been adjusted to the PBGC rate that,</t>
  </si>
  <si>
    <t xml:space="preserve">          along with an assumed mortality table, reflects the cost to purchase an annuity at the beginning of the relevant year.  The assumed mortality table was UP-84 for</t>
  </si>
  <si>
    <t xml:space="preserve">         1980-1992, GAM-83 for 1993-2006, and the mortality table found in section 1.412(l)(7)-1 of the Income Tax Regulations for 2007 and later.  Funding information from</t>
  </si>
  <si>
    <t xml:space="preserve">          PBGC premium filings were used in 2008 whenever Form 5500 data was not available. Vested liabilities are used asa proxy for PBGC-guaranteed benefits.</t>
  </si>
  <si>
    <t xml:space="preserve">  (B)  Underfunding data from PBGC premium filings used to calculate the variable-rate premium.  Underfunding is based on vested benefits.  </t>
  </si>
  <si>
    <t xml:space="preserve">  (C)  Data from filings made under Section 4010 of ERISA, which requires that companies annually provide PBGC with information on their underfunded plans.  For the</t>
  </si>
  <si>
    <t xml:space="preserve">         2007 and earlier plan years, the filing was required if aggregate underfunding exceeded $50 million or there was an outstanding lien for missed contributions </t>
  </si>
  <si>
    <t xml:space="preserve">         exceeding $1 million or an outstanding funding waiver of more than $1 million.  For later plan years, a filing is required if plans are less than 80 percent funded in the </t>
  </si>
  <si>
    <t xml:space="preserve">         aggregate.  Underfunding for years before 2010 is based on an estimate of vested benefits.  Beginning in 2010, underfunding is based on total benefit liabilities.</t>
  </si>
  <si>
    <t xml:space="preserve">  (D)  Underfunding for plan sponsors with less than investment-grade bond ratings.  Underfunding is based on estimated vested benefits.</t>
  </si>
  <si>
    <t xml:space="preserve">  (E)  Estimated total liabilities are based on all plan liabilities, whether vested or not.  </t>
  </si>
  <si>
    <t>Only (A) and (E) represent the universe of PBGC-insured plans.  Firms and plans included in the column (B), (C) and (D) totals may differ from year to year.</t>
  </si>
  <si>
    <r>
      <t xml:space="preserve">See "Underfunding Measures in Table S-47" in the </t>
    </r>
    <r>
      <rPr>
        <b/>
        <sz val="8"/>
        <rFont val="Helvetica"/>
        <family val="2"/>
      </rPr>
      <t>Pension Insurance Data Book 2005,</t>
    </r>
    <r>
      <rPr>
        <b/>
        <i/>
        <sz val="8"/>
        <rFont val="Helvetica"/>
        <family val="2"/>
      </rPr>
      <t xml:space="preserve"> pp 16-23, for a further explanation of these measures.</t>
    </r>
  </si>
  <si>
    <t>Table S-50</t>
  </si>
  <si>
    <t xml:space="preserve">     Average</t>
  </si>
  <si>
    <t>Computer and Electronic Products</t>
  </si>
  <si>
    <t>Electrical Equipment</t>
  </si>
  <si>
    <t>Petroleum and Coal Products</t>
  </si>
  <si>
    <t>Sources: Internal Revenue Service Form 5500 Series filings for single-employer plans. PBGC Premium filings are used in 2010 when the Form 5500 has not yet been filed.</t>
  </si>
  <si>
    <t xml:space="preserve">Industry classifications are based on principal business activity codes used in the North American Industry Classification System. </t>
  </si>
  <si>
    <t>* Vested liabilities have been adjusted to the PBGC rate that, along with an assumed mortality table, reflects the cost to purchase an annuity</t>
  </si>
  <si>
    <t xml:space="preserve">  at the beginning of the relevant year.</t>
  </si>
  <si>
    <t>The assumed mortality table was UP-84 for 1980-1992, GAM-83 for 1993-2006, and the mortality table found in section 1.412(l)(7)-1 of the Income</t>
  </si>
  <si>
    <t xml:space="preserve"> Tax Regulations for 2007 and later.</t>
  </si>
  <si>
    <t>** Less than 0.05 percent</t>
  </si>
  <si>
    <t>Table S-51</t>
  </si>
  <si>
    <t>REGION/STATE</t>
  </si>
  <si>
    <t xml:space="preserve">Assets   </t>
  </si>
  <si>
    <t>NEW ENGLAND</t>
  </si>
  <si>
    <t>Connecticut</t>
  </si>
  <si>
    <t>Maine</t>
  </si>
  <si>
    <t>Massachusetts</t>
  </si>
  <si>
    <t>New Hampshire</t>
  </si>
  <si>
    <t>Rhode Island</t>
  </si>
  <si>
    <t>Vermont</t>
  </si>
  <si>
    <t>MID-ATLANTIC</t>
  </si>
  <si>
    <t>Delaware</t>
  </si>
  <si>
    <t xml:space="preserve">                                 </t>
  </si>
  <si>
    <t>District of Columbia</t>
  </si>
  <si>
    <t>Maryland</t>
  </si>
  <si>
    <t>New Jersey</t>
  </si>
  <si>
    <t>New York</t>
  </si>
  <si>
    <t>Pennsylvania</t>
  </si>
  <si>
    <t>Virginia</t>
  </si>
  <si>
    <t>West Virginia</t>
  </si>
  <si>
    <t>SOUTHEAST</t>
  </si>
  <si>
    <t>Alabama</t>
  </si>
  <si>
    <t>Arkansas</t>
  </si>
  <si>
    <t>Florida</t>
  </si>
  <si>
    <t>Georgia</t>
  </si>
  <si>
    <t>Kentucky</t>
  </si>
  <si>
    <t>Louisiana</t>
  </si>
  <si>
    <t>Mississippi</t>
  </si>
  <si>
    <t>North Carolina</t>
  </si>
  <si>
    <t>South Carolina</t>
  </si>
  <si>
    <t>Tennessee</t>
  </si>
  <si>
    <t>GREAT LAKES</t>
  </si>
  <si>
    <t>Illinois</t>
  </si>
  <si>
    <t>Indiana</t>
  </si>
  <si>
    <t>Michigan</t>
  </si>
  <si>
    <t>Minnesota</t>
  </si>
  <si>
    <t>Ohio</t>
  </si>
  <si>
    <t>Wisconsin</t>
  </si>
  <si>
    <t>Table S-51 (continued)</t>
  </si>
  <si>
    <t>MIDWEST</t>
  </si>
  <si>
    <t>Iowa</t>
  </si>
  <si>
    <t>Kansas</t>
  </si>
  <si>
    <t>Missouri</t>
  </si>
  <si>
    <t>Nebraska</t>
  </si>
  <si>
    <t>North Dakota</t>
  </si>
  <si>
    <t>South Dakota</t>
  </si>
  <si>
    <t>SOUTHWEST</t>
  </si>
  <si>
    <t>Arizona</t>
  </si>
  <si>
    <t>New Mexico</t>
  </si>
  <si>
    <t>Oklahoma</t>
  </si>
  <si>
    <t>Texas</t>
  </si>
  <si>
    <t>ROCKY MOUNTAIN</t>
  </si>
  <si>
    <t>Colorado</t>
  </si>
  <si>
    <t>Idaho</t>
  </si>
  <si>
    <t>Montana</t>
  </si>
  <si>
    <t>Nevada</t>
  </si>
  <si>
    <t>Utah</t>
  </si>
  <si>
    <t>Wyoming</t>
  </si>
  <si>
    <t>PACIFIC</t>
  </si>
  <si>
    <t>Alaska</t>
  </si>
  <si>
    <t>California</t>
  </si>
  <si>
    <t>Hawaii</t>
  </si>
  <si>
    <t>Oregon</t>
  </si>
  <si>
    <t>Washington</t>
  </si>
  <si>
    <t>U.S. TERRITORIES</t>
  </si>
  <si>
    <t>Puerto Rico</t>
  </si>
  <si>
    <t>Virgin Islands</t>
  </si>
  <si>
    <t>**</t>
  </si>
  <si>
    <t>Other</t>
  </si>
  <si>
    <t>FOREIGN COUNTRIES</t>
  </si>
  <si>
    <t>Due to rounding of individual items, numbers may not add up to totals or across columns.</t>
  </si>
  <si>
    <t>Funding data is reported by state or country of plan administration.</t>
  </si>
  <si>
    <t>* Vested liabilities have been adjusted to the PBGC rate that, along with an assumed mortality table, reflects the cost to purchase an annuity at the beginning</t>
  </si>
  <si>
    <t xml:space="preserve">  of the year. The assumed mortality table was UP-84 for 1980-1992, GAM-83 for 1993-2006, and the mortality table found in section 1.412(l)(7)-1 of the Income</t>
  </si>
  <si>
    <t xml:space="preserve">  Tax Regulations for 2007 and later.</t>
  </si>
  <si>
    <t>**Less than $500,000.</t>
  </si>
  <si>
    <t>Table S-52</t>
  </si>
  <si>
    <t>PBGC Pension Data by Region and State*</t>
  </si>
  <si>
    <t>CLAIMS</t>
  </si>
  <si>
    <t xml:space="preserve">COVERAGE </t>
  </si>
  <si>
    <t>BENEFITS PAID</t>
  </si>
  <si>
    <t>1975-2011</t>
  </si>
  <si>
    <t>Mean Monthly</t>
  </si>
  <si>
    <t>Table S-52 (continued)</t>
  </si>
  <si>
    <t>PUERTO RICO</t>
  </si>
  <si>
    <t>Sources:  PBGC Fiscal Year Closing File (9/30/11), Retirement Expectations and Pension Plan Coverage Topic Module (Wave 7) of the 2004 Survey of Income and</t>
  </si>
  <si>
    <t>Program Participation (SIPP), PBGC Case Management System, PBGC Premium Filings, PBGC Participant System (PRISM), and fiscal year calculations.</t>
  </si>
  <si>
    <t xml:space="preserve">*Claims and plan coverage data by state of plan administration; benefits and participant coverage data by state of payee residence.  </t>
  </si>
  <si>
    <t>SIPP used to estimate participant coverage data.</t>
  </si>
  <si>
    <t>Table S-53</t>
  </si>
  <si>
    <t>Year of Plan</t>
  </si>
  <si>
    <t>Maximum Monthly</t>
  </si>
  <si>
    <t xml:space="preserve"> Maximum Annual</t>
  </si>
  <si>
    <t>Guarantee</t>
  </si>
  <si>
    <t>2009 - 2011</t>
  </si>
  <si>
    <t>The Employee Retirement Income Security Act of 1974 (ERISA) mandates that the maximum guaranteed amounts be adjusted annually</t>
  </si>
  <si>
    <t xml:space="preserve">     based on changes in the Social Security contribution and benefit base.  The 2010 and 2011 guarantees are the same as for 2009 </t>
  </si>
  <si>
    <t xml:space="preserve">     because the bases did not increase in either year.</t>
  </si>
  <si>
    <t xml:space="preserve">The maximum guarantee shown applies to workers who retire at age 65.  PBGC increases the maximum guarantee for people retiring </t>
  </si>
  <si>
    <t xml:space="preserve">     later than age 65 and reduces it for retirees taking earlier retirement or electing survivor's benefits.</t>
  </si>
  <si>
    <t>In some instances, where a pension plan has adequate resources or PBGC recovers sufficient amounts, a participant may receive benefits in</t>
  </si>
  <si>
    <t xml:space="preserve">     excess of the maximum guarantee.</t>
  </si>
  <si>
    <t>The Pension Protection Act of 2006 provides that if a plan terminates while the sponsor is in a bankruptcy entered into after September 16, 2006,</t>
  </si>
  <si>
    <t xml:space="preserve">    the applicable guarantees will generally be those for the year the sponsor entered bankruptcy regardless of the year the plan actually</t>
  </si>
  <si>
    <t xml:space="preserve">    terminates. </t>
  </si>
  <si>
    <t>Table M-1</t>
  </si>
  <si>
    <t xml:space="preserve">                            Assets</t>
  </si>
  <si>
    <t>Table M-2</t>
  </si>
  <si>
    <t>Multiemployer Program</t>
  </si>
  <si>
    <t xml:space="preserve">               *</t>
  </si>
  <si>
    <t>1996</t>
  </si>
  <si>
    <t>1997</t>
  </si>
  <si>
    <t>1998</t>
  </si>
  <si>
    <t>1999</t>
  </si>
  <si>
    <t>2000</t>
  </si>
  <si>
    <t>2001</t>
  </si>
  <si>
    <t xml:space="preserve">  2009**</t>
  </si>
  <si>
    <t>* Less than $500,000.</t>
  </si>
  <si>
    <t>**Beginning in FY 2009, PBGC reports premium income net of bad debt expense for premium, interest, and penalties.</t>
  </si>
  <si>
    <t>Table M-3</t>
  </si>
  <si>
    <t xml:space="preserve">         Average</t>
  </si>
  <si>
    <t xml:space="preserve">            Median</t>
  </si>
  <si>
    <t xml:space="preserve">                  Payees in Year*        </t>
  </si>
  <si>
    <t xml:space="preserve">  Monthly Payment</t>
  </si>
  <si>
    <t xml:space="preserve">     Monthly Payment</t>
  </si>
  <si>
    <t>Sources: PBGC Participant System (PRISM), fiscal year calculations, PBGC Management Reports, and PBGC Benefit Payment Reports.</t>
  </si>
  <si>
    <t>Payments made on a quarterly, semi-annual, or annual basis were converted to their monthly equivalent.</t>
  </si>
  <si>
    <t>*These payees were in the 10 multiemployer plans PBGC trusteed prior to October 1980.  The Multiemployer Pension Plan  (MPPAA)</t>
  </si>
  <si>
    <t xml:space="preserve">   Amendments Act of 1980 (MPPAA) changed PBGC's responsibility from trusteeship of troubled plans to providing</t>
  </si>
  <si>
    <t xml:space="preserve">   financial assistance (loans) to insolvent multiemployer plans.</t>
  </si>
  <si>
    <t>Table M-4</t>
  </si>
  <si>
    <t xml:space="preserve"> Plans    </t>
  </si>
  <si>
    <t xml:space="preserve"> Plans</t>
  </si>
  <si>
    <t xml:space="preserve"> Plans  </t>
  </si>
  <si>
    <t xml:space="preserve">Receiving   </t>
  </si>
  <si>
    <t xml:space="preserve">Amount of </t>
  </si>
  <si>
    <t xml:space="preserve">Receiving a </t>
  </si>
  <si>
    <t xml:space="preserve">Receiving  </t>
  </si>
  <si>
    <t>Repayments of</t>
  </si>
  <si>
    <t xml:space="preserve">Financial  </t>
  </si>
  <si>
    <t>Financial</t>
  </si>
  <si>
    <t>Lump-Sum</t>
  </si>
  <si>
    <t xml:space="preserve">Periodic </t>
  </si>
  <si>
    <t>Periodic</t>
  </si>
  <si>
    <t>Past Financial</t>
  </si>
  <si>
    <t xml:space="preserve">Assistance  </t>
  </si>
  <si>
    <t>(1)</t>
  </si>
  <si>
    <t>Assistance</t>
  </si>
  <si>
    <t>(2)</t>
  </si>
  <si>
    <t>(3)</t>
  </si>
  <si>
    <t>(4)</t>
  </si>
  <si>
    <t>(5)</t>
  </si>
  <si>
    <t>(6)</t>
  </si>
  <si>
    <t>(7)</t>
  </si>
  <si>
    <t>(8)</t>
  </si>
  <si>
    <t>Sources: PBGC Annual Reports and internal calculations.</t>
  </si>
  <si>
    <t>(1) A number of plans received financial assistance in more than one year.</t>
  </si>
  <si>
    <t>(2) Lump-sum payments were made to these insolvent multiemployer plans to facilitate mergers and closeouts.</t>
  </si>
  <si>
    <t>(3) These plans received periodic payments before receiving lump-sum payments.</t>
  </si>
  <si>
    <t>(4) Three of these five plans received periodic payments before receiving lump-sum payments.</t>
  </si>
  <si>
    <t xml:space="preserve">(5) Two of these plans received small lump-sum payments to finalize closeouts initiated in 2008.  These two plans are not included with plans </t>
  </si>
  <si>
    <t xml:space="preserve">     receiving a lump-sum payment for 2009.</t>
  </si>
  <si>
    <t>(6) Six of these seven plans received periodic payments before receiving lump-sum payments.</t>
  </si>
  <si>
    <t>(7) Total for plan columns represents the total number of multiemployer plans that ever received the stated type of financial assistance from</t>
  </si>
  <si>
    <t xml:space="preserve">     PBGC's Multiemployer Insurance Program.</t>
  </si>
  <si>
    <t>(8)  Only one plan has repaid any of its past financial assistance.  That plan repaid only the principal amount of the loans it received.</t>
  </si>
  <si>
    <t>Table M-5</t>
  </si>
  <si>
    <t xml:space="preserve">2,500-4,999 </t>
  </si>
  <si>
    <t>1,000-2,499</t>
  </si>
  <si>
    <t>500-999</t>
  </si>
  <si>
    <t>250-499</t>
  </si>
  <si>
    <t>Fewer than 250</t>
  </si>
  <si>
    <t xml:space="preserve">2011 figures are estimates from PBGC internal calculations. 2010 estimates reported last year have been updated to reflect actual premium filings. </t>
  </si>
  <si>
    <t>Table M-6</t>
  </si>
  <si>
    <t>Fewer Than 250</t>
  </si>
  <si>
    <t xml:space="preserve">2011 figures are estimates from PBGC internal calculations.  2010 estimates reported last year have been updated to reflect actual premium filings.   </t>
  </si>
  <si>
    <t>Table M-7</t>
  </si>
  <si>
    <t>Separated Vested</t>
  </si>
  <si>
    <t>Source: Internal Revenue Service Form 5500 Series Filings for multiemployer plans.  Data for plan years prior to 1999 include only plans</t>
  </si>
  <si>
    <t xml:space="preserve">  with 100 or more participants.</t>
  </si>
  <si>
    <t xml:space="preserve">2009 and 2010 figures are estimates from PBGC internal calculations. Estimates for 2009 reported last year have been updated.  </t>
  </si>
  <si>
    <t>Table M-8</t>
  </si>
  <si>
    <t>AGRICULTURE</t>
  </si>
  <si>
    <t>MINING</t>
  </si>
  <si>
    <t>CONSTRUCTION</t>
  </si>
  <si>
    <t>Building Construction</t>
  </si>
  <si>
    <t>Heavy Construction</t>
  </si>
  <si>
    <t>Plumbing, Heating, and Air Conditioning</t>
  </si>
  <si>
    <t>Electrical Work</t>
  </si>
  <si>
    <t>Building Finishing Contractors</t>
  </si>
  <si>
    <t>Foundation, Structure, and Exterior Work</t>
  </si>
  <si>
    <t>Other Construction</t>
  </si>
  <si>
    <t>Apparel and Textile Products</t>
  </si>
  <si>
    <t>Paper and Allied Products</t>
  </si>
  <si>
    <t>Printing and Publishing</t>
  </si>
  <si>
    <t>Electrical and Electronic Equipment</t>
  </si>
  <si>
    <t>Trucking</t>
  </si>
  <si>
    <t>Water Transportation</t>
  </si>
  <si>
    <t>Other Transportation and Public Utilities</t>
  </si>
  <si>
    <t>Administrative/Support</t>
  </si>
  <si>
    <t>Health Care/Social Assistance</t>
  </si>
  <si>
    <t>Accommodation/Food Service</t>
  </si>
  <si>
    <t>Due to rounding of individual items, numbers and percents may not add up to totals.</t>
  </si>
  <si>
    <t>However, whenever a sponsor indicated its activity as "Insurance &amp; Employee Benefit Funds,"  a code covering</t>
  </si>
  <si>
    <t>the principal activity of plan participants was determined and substituted.</t>
  </si>
  <si>
    <t>Table M-9</t>
  </si>
  <si>
    <t xml:space="preserve">Funding of  PBGC-Insured Plans (1980-2010) </t>
  </si>
  <si>
    <t xml:space="preserve">Source: Internal Revenue Service Form 5500 Series Filings for multiemployer plans.  Data for plan years prior to 1999 include only plans with 100 or more participants. </t>
  </si>
  <si>
    <t xml:space="preserve">Estimates for 2009 reported last year have been updated. </t>
  </si>
  <si>
    <t>* Vested liabilities have been adjusted to an interest rate that, along with an assumed mortality table, reflects the cost to purchase an annuity at the beginning</t>
  </si>
  <si>
    <t xml:space="preserve">  of the relevant year. The assumed mortality table was UP-84 for 1980-1992, GAM-83 for 1993-2006, and the mortality table found in section 1.412(l)(7)-1 of the </t>
  </si>
  <si>
    <t xml:space="preserve">  Income Tax Regulations for 2007 and later years.</t>
  </si>
  <si>
    <t>Table M-10</t>
  </si>
  <si>
    <t xml:space="preserve">Source: Internal Revenue Service Form 5500 Series Filings for multiemployer plans.  Data for plan years prior to 1999 include only plans with 100 or more </t>
  </si>
  <si>
    <t xml:space="preserve">  participants. Estimates for 2009 reported last year have been updated. </t>
  </si>
  <si>
    <t>Table M-11</t>
  </si>
  <si>
    <t xml:space="preserve">Funding of Overfunded PBGC-Insured Plans (1980-2010) </t>
  </si>
  <si>
    <t xml:space="preserve">       Funding </t>
  </si>
  <si>
    <t xml:space="preserve">          Ratio</t>
  </si>
  <si>
    <t>Table M-12</t>
  </si>
  <si>
    <t>10 Plans with the Highest</t>
  </si>
  <si>
    <t xml:space="preserve">  participants. Estimates for 2009 reported last year have been updated.</t>
  </si>
  <si>
    <t>Table M-13</t>
  </si>
  <si>
    <t xml:space="preserve"> ---</t>
  </si>
  <si>
    <t xml:space="preserve">       **</t>
  </si>
  <si>
    <t xml:space="preserve">           ---</t>
  </si>
  <si>
    <t xml:space="preserve">         **</t>
  </si>
  <si>
    <t xml:space="preserve">      **</t>
  </si>
  <si>
    <t>Source: Internal Revenue Service Form 5500 Series Filings for multiemployer plans.</t>
  </si>
  <si>
    <t>Due to aggregation and rounding of individual items, numbers may not add up to total and percentages may not add up to 100%.</t>
  </si>
  <si>
    <t>*Vested liabilities have been adjusted to an interest rate that, along with the mortality table found in section 1.412(l)(7)-1 of the Income Tax Regulations, reflects the cost to purchase an annuity at the beginning of 2010.</t>
  </si>
  <si>
    <t>** Less than 0.05 of one percent.</t>
  </si>
  <si>
    <t>Table M-14</t>
  </si>
  <si>
    <t>5,6</t>
  </si>
  <si>
    <t>Furniture and Fixtures</t>
  </si>
  <si>
    <t>Administration/Support</t>
  </si>
  <si>
    <t>*Vested liabilities have been adjusted to an interest rate that, along with the mortality table found in section 1.412(l)(7)-1 of the Income Tax Regulations,</t>
  </si>
  <si>
    <t xml:space="preserve">   reflects the cost to purchase an annuity at the beginning of 2010.</t>
  </si>
  <si>
    <t>** Less than $500,000.</t>
  </si>
  <si>
    <t>*** Less than 0.05 of one percent.</t>
  </si>
  <si>
    <t>Table M-15</t>
  </si>
  <si>
    <t>Date of Plan</t>
  </si>
  <si>
    <t>Monthly Benefit Formula</t>
  </si>
  <si>
    <t>Maximum Annual</t>
  </si>
  <si>
    <t>Insolvency</t>
  </si>
  <si>
    <t>(30 Years of Service)*</t>
  </si>
  <si>
    <t>The participant's years of service multiplied</t>
  </si>
  <si>
    <t>by the sum of:</t>
  </si>
  <si>
    <t xml:space="preserve">   (1) 100% of the first $5 of the monthly</t>
  </si>
  <si>
    <t>September 27, 1980, to December 21, 2000</t>
  </si>
  <si>
    <t xml:space="preserve">         benefit accrual rate</t>
  </si>
  <si>
    <t>-plus-</t>
  </si>
  <si>
    <t xml:space="preserve">   (2) 75% of the next $15 of the monthly</t>
  </si>
  <si>
    <t xml:space="preserve">   (1) 100% of the first $11 of the monthly</t>
  </si>
  <si>
    <t>On or after December 22, 2000**</t>
  </si>
  <si>
    <t xml:space="preserve">   (2) 75% of the next $33 of the monthly</t>
  </si>
  <si>
    <t xml:space="preserve">* The formula presumes that the workers' monthly benefits are calculated by multiplying the monthly benefit accrual rate (a plan-specified dollar amount) </t>
  </si>
  <si>
    <t xml:space="preserve">        times years of service. If the monthly benefit accrual rate prior to December 22, 2000, was less than $20 per year of service or if the accrual rate </t>
  </si>
  <si>
    <t xml:space="preserve">        after December 21, 2000 is less than $44 per year of service then the maximum benefit guarantee for a participant with 30 years of service will be lower</t>
  </si>
  <si>
    <t xml:space="preserve">        than the amounts shown.  Note that there is no cap on applicable years of service; 30 years was selected for illustrative purposes only.</t>
  </si>
  <si>
    <t>** The increased guarantee does not apply to multiemployer plans that received financial aid from PBGC between December 22, 1999, and December 21, 2000.</t>
  </si>
  <si>
    <t xml:space="preserve">        The original, lower monthly benefit guarantee continues to apply to participants in these plans.</t>
  </si>
  <si>
    <t>Table M-16</t>
  </si>
  <si>
    <t>Premium Rate</t>
  </si>
  <si>
    <t>September 2, 1974 - August  31, 1979</t>
  </si>
  <si>
    <t>September 1, 1979 - September 26, 1980</t>
  </si>
  <si>
    <t>$0.50 for plan years beginning in September 1979,</t>
  </si>
  <si>
    <t>growing gradually to $1.00 for plan years beginning</t>
  </si>
  <si>
    <t>September 1, 1980, to September 26, 1980</t>
  </si>
  <si>
    <t>September 27, 1980 - September 26, 1984</t>
  </si>
  <si>
    <t>September 27, 1984 - September 26, 1986</t>
  </si>
  <si>
    <t>September 27, 1986 - September 26, 1988</t>
  </si>
  <si>
    <t>September 27, 1988 - December 31, 2005</t>
  </si>
  <si>
    <t xml:space="preserve">2006 - 2007    </t>
  </si>
  <si>
    <t>$8.00*</t>
  </si>
  <si>
    <t xml:space="preserve">2008 - 2012    </t>
  </si>
  <si>
    <t xml:space="preserve">*  Beginning in 2007, this amount is adjusted annually based on changes in the national average wage index </t>
  </si>
  <si>
    <t>(as defined in section 209(k)(1) of the Social Security Act).  The premium rate will not decline even if the national</t>
  </si>
  <si>
    <t xml:space="preserve">average wage index declines. The adjusted premium rate is rounded to the nearest multiple of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</si>
</sst>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quot;$&quot;#,##0_______________________}"/>
    <numFmt numFmtId="166" formatCode="#,##0_______________________}"/>
    <numFmt numFmtId="167" formatCode="&quot;$&quot;#,##0.0_________}"/>
    <numFmt numFmtId="168" formatCode="#,##0________"/>
    <numFmt numFmtId="169" formatCode="&quot;$&quot;#,##0.0_);\(&quot;$&quot;#,##0.0\)"/>
    <numFmt numFmtId="170" formatCode="&quot;$&quot;#,##0.0"/>
    <numFmt numFmtId="171" formatCode="_(* #,##0_);_(* \(#,##0\);_(* &quot;-&quot;??_);_(@_)"/>
    <numFmt numFmtId="172" formatCode="_(* #,##0.0_);_(* \(#,##0.0\);_(* &quot;-&quot;??_);_(@_)"/>
    <numFmt numFmtId="173" formatCode="#,##0.0"/>
    <numFmt numFmtId="174" formatCode="@_________}"/>
    <numFmt numFmtId="175" formatCode="&quot;$&quot;#,##0_________}"/>
    <numFmt numFmtId="176" formatCode="_(* #,##0.000_);_(* \(#,##0.000\);_(* &quot;-&quot;??_);_(@_)"/>
    <numFmt numFmtId="177" formatCode="0.0%_______________}"/>
    <numFmt numFmtId="178" formatCode="@_______________}"/>
    <numFmt numFmtId="179" formatCode="#,##0_________}"/>
    <numFmt numFmtId="180" formatCode="#,##0.000_);\(#,##0.000\)"/>
    <numFmt numFmtId="181" formatCode="#,##0______"/>
    <numFmt numFmtId="182" formatCode="0_);\(0\)"/>
    <numFmt numFmtId="183" formatCode="#,##0____"/>
    <numFmt numFmtId="184" formatCode="0.0%"/>
    <numFmt numFmtId="185" formatCode="0.0%____"/>
    <numFmt numFmtId="186" formatCode="0.0%_________}"/>
    <numFmt numFmtId="187" formatCode="0.0"/>
    <numFmt numFmtId="188" formatCode="0.0%_____________}"/>
    <numFmt numFmtId="189" formatCode="#,##0_______}"/>
    <numFmt numFmtId="190" formatCode="0.00000"/>
    <numFmt numFmtId="191" formatCode="&quot;$&quot;#,##0________"/>
    <numFmt numFmtId="192" formatCode="0.0%______________________"/>
    <numFmt numFmtId="193" formatCode="#,##0__________"/>
    <numFmt numFmtId="194" formatCode="0.0%____________________________"/>
    <numFmt numFmtId="195" formatCode="&quot;$&quot;#,##0__________"/>
    <numFmt numFmtId="196" formatCode="#,##0_____}"/>
    <numFmt numFmtId="197" formatCode="0.0%__________"/>
    <numFmt numFmtId="198" formatCode="0.0%____________"/>
    <numFmt numFmtId="199" formatCode="0%___}"/>
    <numFmt numFmtId="200" formatCode="&quot;$&quot;#,##0.00"/>
    <numFmt numFmtId="201" formatCode="0.0%_______}"/>
    <numFmt numFmtId="202" formatCode="#,##0.00000000000"/>
    <numFmt numFmtId="203" formatCode="#,##0________________"/>
    <numFmt numFmtId="204" formatCode="&quot;$&quot;#,##0______"/>
    <numFmt numFmtId="205" formatCode="0.0%_}"/>
    <numFmt numFmtId="206" formatCode="0.0%_____}"/>
    <numFmt numFmtId="207" formatCode="0.0%______________"/>
    <numFmt numFmtId="208" formatCode="0%______"/>
    <numFmt numFmtId="209" formatCode="0.000%"/>
    <numFmt numFmtId="210" formatCode="@_____________________}"/>
    <numFmt numFmtId="211" formatCode="0_____)"/>
    <numFmt numFmtId="212" formatCode="@_____}"/>
    <numFmt numFmtId="213" formatCode="0%_____________}"/>
    <numFmt numFmtId="214" formatCode="0.00%___________}"/>
    <numFmt numFmtId="215" formatCode="&quot;$&quot;#,##0_____________}"/>
    <numFmt numFmtId="216" formatCode="0%________________"/>
    <numFmt numFmtId="217" formatCode="0.00%______________"/>
    <numFmt numFmtId="218" formatCode="#,##0_____________}"/>
    <numFmt numFmtId="219" formatCode="#,##0______________"/>
    <numFmt numFmtId="220" formatCode="#,##0_________);\(#,##0\)"/>
    <numFmt numFmtId="221" formatCode="#,##0_______);\(#,##0\)"/>
    <numFmt numFmtId="222" formatCode="#,##0.000000"/>
    <numFmt numFmtId="223" formatCode="&quot;$&quot;#,##0_______}"/>
    <numFmt numFmtId="224" formatCode="#,##0.00___________________}"/>
    <numFmt numFmtId="225" formatCode="_(* #,##0.0_);_(* \(#,##0.0\);_(* &quot;-&quot;?_);_(@_)"/>
    <numFmt numFmtId="226" formatCode="&quot;$&quot;#,##0______________"/>
    <numFmt numFmtId="227" formatCode="0.0000000000000"/>
    <numFmt numFmtId="228" formatCode="#,##0.000"/>
    <numFmt numFmtId="229" formatCode="0.0000"/>
  </numFmts>
  <fonts count="74">
    <font>
      <sz val="10"/>
      <color theme="1"/>
      <name val="Arial"/>
      <family val="2"/>
    </font>
    <font>
      <sz val="10"/>
      <name val="Arial"/>
      <family val="2"/>
    </font>
    <font>
      <b/>
      <sz val="10"/>
      <color indexed="9"/>
      <name val="Arial"/>
      <family val="2"/>
    </font>
    <font>
      <sz val="10"/>
      <color indexed="9"/>
      <name val="Arial"/>
      <family val="2"/>
    </font>
    <font>
      <b/>
      <sz val="10"/>
      <name val="Arial"/>
      <family val="2"/>
    </font>
    <font>
      <b/>
      <sz val="10"/>
      <name val="Helvetica"/>
      <family val="2"/>
    </font>
    <font>
      <b/>
      <sz val="16"/>
      <color indexed="9"/>
      <name val="Helvetica"/>
      <family val="2"/>
    </font>
    <font>
      <b/>
      <sz val="16"/>
      <name val="Helvetica"/>
      <family val="2"/>
    </font>
    <font>
      <b/>
      <i/>
      <sz val="8"/>
      <name val="Helvetica"/>
      <family val="2"/>
    </font>
    <font>
      <b/>
      <i/>
      <sz val="10"/>
      <name val="Helvetica"/>
      <family val="2"/>
    </font>
    <font>
      <b/>
      <sz val="8"/>
      <name val="Helvetica"/>
      <family val="2"/>
    </font>
    <font>
      <b/>
      <sz val="18"/>
      <color indexed="9"/>
      <name val="Helvetica"/>
      <family val="2"/>
    </font>
    <font>
      <b/>
      <sz val="18"/>
      <name val="Helvetica"/>
      <family val="2"/>
    </font>
    <font>
      <b/>
      <i/>
      <sz val="6"/>
      <name val="Helvetica"/>
      <family val="2"/>
    </font>
    <font>
      <b/>
      <sz val="9"/>
      <name val="Helvetica"/>
      <family val="2"/>
    </font>
    <font>
      <b/>
      <i/>
      <sz val="7"/>
      <name val="Helvetica"/>
      <family val="2"/>
    </font>
    <font>
      <b/>
      <sz val="9"/>
      <name val="Arial"/>
      <family val="2"/>
    </font>
    <font>
      <sz val="10"/>
      <name val="Helvetica"/>
      <family val="2"/>
    </font>
    <font>
      <b/>
      <sz val="14"/>
      <color indexed="9"/>
      <name val="Helvetica"/>
      <family val="2"/>
    </font>
    <font>
      <b/>
      <sz val="8"/>
      <name val="Arial"/>
      <family val="2"/>
    </font>
    <font>
      <b/>
      <sz val="10"/>
      <name val="Helv"/>
      <family val="2"/>
    </font>
    <font>
      <b/>
      <sz val="14"/>
      <name val="Helvetica"/>
      <family val="2"/>
    </font>
    <font>
      <b/>
      <i/>
      <sz val="8"/>
      <name val="Helv"/>
      <family val="2"/>
    </font>
    <font>
      <b/>
      <sz val="9"/>
      <name val="Helv"/>
      <family val="2"/>
    </font>
    <font>
      <sz val="10"/>
      <name val="Helv"/>
      <family val="2"/>
    </font>
    <font>
      <b/>
      <i/>
      <sz val="9"/>
      <name val="Arial"/>
      <family val="2"/>
    </font>
    <font>
      <b/>
      <i/>
      <sz val="9"/>
      <name val="Helvetica"/>
      <family val="2"/>
    </font>
    <font>
      <b/>
      <sz val="12"/>
      <name val="Helvetica"/>
      <family val="2"/>
    </font>
    <font>
      <b/>
      <sz val="8"/>
      <name val="Helv"/>
      <family val="2"/>
    </font>
    <font>
      <sz val="8"/>
      <name val="Helvetica"/>
      <family val="2"/>
    </font>
    <font>
      <sz val="8"/>
      <name val="Arial"/>
      <family val="2"/>
    </font>
    <font>
      <u val="single"/>
      <sz val="10"/>
      <color indexed="12"/>
      <name val="Arial"/>
      <family val="2"/>
    </font>
    <font>
      <b/>
      <sz val="6"/>
      <name val="Helvetica"/>
      <family val="2"/>
    </font>
    <font>
      <b/>
      <i/>
      <sz val="8"/>
      <name val="Arial"/>
      <family val="2"/>
    </font>
    <font>
      <b/>
      <sz val="10"/>
      <color indexed="8"/>
      <name val="Helvetica"/>
      <family val="2"/>
    </font>
    <font>
      <b/>
      <sz val="10"/>
      <color indexed="8"/>
      <name val="Arial"/>
      <family val="2"/>
    </font>
    <font>
      <sz val="8"/>
      <color indexed="8"/>
      <name val="Helvetica"/>
      <family val="2"/>
    </font>
    <font>
      <sz val="8"/>
      <color indexed="8"/>
      <name val="Arial"/>
      <family val="2"/>
    </font>
    <font>
      <b/>
      <sz val="10"/>
      <color indexed="9"/>
      <name val="Helvetica"/>
      <family val="2"/>
    </font>
    <font>
      <b/>
      <sz val="10"/>
      <color indexed="10"/>
      <name val="Helvetica"/>
      <family val="2"/>
    </font>
    <font>
      <b/>
      <sz val="9"/>
      <color indexed="9"/>
      <name val="Helvetica"/>
      <family val="2"/>
    </font>
    <font>
      <b/>
      <i/>
      <sz val="10"/>
      <name val="Helv"/>
      <family val="2"/>
    </font>
    <font>
      <sz val="10"/>
      <color indexed="8"/>
      <name val="Verdana"/>
      <family val="2"/>
    </font>
    <font>
      <b/>
      <sz val="10.5"/>
      <name val="Helvetica"/>
      <family val="2"/>
    </font>
    <font>
      <b/>
      <sz val="20"/>
      <color indexed="9"/>
      <name val="Helvetica"/>
      <family val="2"/>
    </font>
    <font>
      <sz val="14"/>
      <name val="Arial"/>
      <family val="2"/>
    </font>
    <font>
      <b/>
      <sz val="16"/>
      <name val="Arial"/>
      <family val="2"/>
    </font>
    <font>
      <sz val="16"/>
      <name val="Arial"/>
      <family val="2"/>
    </font>
    <font>
      <b/>
      <sz val="14"/>
      <name val="Arial"/>
      <family val="2"/>
    </font>
    <font>
      <sz val="7"/>
      <name val="Arial"/>
      <family val="2"/>
    </font>
    <font>
      <b/>
      <sz val="7"/>
      <name val="Helvetica"/>
      <family val="2"/>
    </font>
    <font>
      <i/>
      <u val="single"/>
      <sz val="10"/>
      <name val="Arial"/>
      <family val="2"/>
    </font>
    <font>
      <b/>
      <i/>
      <u val="single"/>
      <sz val="10"/>
      <name val="Helvetica"/>
      <family val="2"/>
    </font>
    <font>
      <b/>
      <sz val="10"/>
      <color indexed="11"/>
      <name val="Helvetica"/>
      <family val="2"/>
    </font>
    <font>
      <i/>
      <sz val="10"/>
      <name val="Helvetica"/>
      <family val="2"/>
    </font>
    <font>
      <b/>
      <sz val="6"/>
      <color indexed="10"/>
      <name val="Helvetica"/>
      <family val="2"/>
    </font>
    <font>
      <b/>
      <sz val="12"/>
      <color indexed="10"/>
      <name val="Helvetica"/>
      <family val="2"/>
    </font>
    <font>
      <b/>
      <sz val="10"/>
      <color indexed="10"/>
      <name val="Arial"/>
      <family val="2"/>
    </font>
    <font>
      <sz val="9"/>
      <name val="Arial"/>
      <family val="2"/>
    </font>
    <font>
      <sz val="9"/>
      <name val="Helvetica"/>
      <family val="2"/>
    </font>
    <font>
      <b/>
      <i/>
      <sz val="10"/>
      <name val="Arial"/>
      <family val="2"/>
    </font>
    <font>
      <b/>
      <i/>
      <sz val="7"/>
      <name val="Arial"/>
      <family val="2"/>
    </font>
    <font>
      <b/>
      <sz val="12"/>
      <name val="Cambria"/>
      <family val="1"/>
    </font>
    <font>
      <sz val="12"/>
      <name val="Cambria"/>
      <family val="1"/>
    </font>
    <font>
      <b/>
      <i/>
      <sz val="12"/>
      <name val="Helvetica"/>
      <family val="2"/>
    </font>
    <font>
      <b/>
      <sz val="12"/>
      <name val="Arial"/>
      <family val="2"/>
    </font>
    <font>
      <sz val="12"/>
      <name val="Arial"/>
      <family val="2"/>
    </font>
    <font>
      <sz val="12"/>
      <name val="Helvetica"/>
      <family val="2"/>
    </font>
    <font>
      <b/>
      <i/>
      <vertAlign val="superscript"/>
      <sz val="8"/>
      <name val="Helvetica"/>
      <family val="2"/>
    </font>
    <font>
      <b/>
      <i/>
      <sz val="8"/>
      <color indexed="8"/>
      <name val="Helvetica"/>
      <family val="2"/>
    </font>
    <font>
      <b/>
      <vertAlign val="superscript"/>
      <sz val="10"/>
      <color indexed="8"/>
      <name val="Arial"/>
      <family val="2"/>
    </font>
    <font>
      <b/>
      <sz val="10"/>
      <color theme="1"/>
      <name val="Arial"/>
      <family val="2"/>
    </font>
    <font>
      <i/>
      <sz val="10"/>
      <color theme="1"/>
      <name val="Arial"/>
      <family val="2"/>
    </font>
    <font>
      <b/>
      <i/>
      <sz val="8"/>
      <color theme="1"/>
      <name val="Helvetica"/>
      <family val="2"/>
    </font>
  </fonts>
  <fills count="13">
    <fill>
      <patternFill/>
    </fill>
    <fill>
      <patternFill patternType="gray125"/>
    </fill>
    <fill>
      <patternFill patternType="solid">
        <fgColor indexed="61"/>
        <bgColor indexed="64"/>
      </patternFill>
    </fill>
    <fill>
      <patternFill patternType="solid">
        <fgColor indexed="9"/>
        <bgColor indexed="64"/>
      </patternFill>
    </fill>
    <fill>
      <patternFill patternType="solid">
        <fgColor indexed="26"/>
        <bgColor indexed="64"/>
      </patternFill>
    </fill>
    <fill>
      <patternFill patternType="solid">
        <fgColor indexed="40"/>
        <bgColor indexed="64"/>
      </patternFill>
    </fill>
    <fill>
      <patternFill patternType="solid">
        <fgColor indexed="43"/>
        <bgColor indexed="64"/>
      </patternFill>
    </fill>
    <fill>
      <patternFill patternType="solid">
        <fgColor rgb="FFFFFFFF"/>
        <bgColor indexed="64"/>
      </patternFill>
    </fill>
    <fill>
      <patternFill patternType="solid">
        <fgColor indexed="25"/>
        <bgColor indexed="64"/>
      </patternFill>
    </fill>
    <fill>
      <patternFill patternType="solid">
        <fgColor indexed="20"/>
        <bgColor indexed="64"/>
      </patternFill>
    </fill>
    <fill>
      <patternFill patternType="solid">
        <fgColor theme="0"/>
        <bgColor indexed="64"/>
      </patternFill>
    </fill>
    <fill>
      <patternFill patternType="solid">
        <fgColor rgb="FFFFFFCC"/>
        <bgColor indexed="64"/>
      </patternFill>
    </fill>
    <fill>
      <patternFill patternType="solid">
        <fgColor theme="6" tint="0.39998000860214233"/>
        <bgColor indexed="64"/>
      </patternFill>
    </fill>
  </fills>
  <borders count="68">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style="medium"/>
      <right style="thin"/>
      <top style="thin"/>
      <bottom/>
    </border>
    <border>
      <left style="medium"/>
      <right style="thin"/>
      <top/>
      <bottom/>
    </border>
    <border>
      <left style="medium"/>
      <right style="thin"/>
      <top/>
      <bottom style="medium"/>
    </border>
    <border>
      <left/>
      <right/>
      <top/>
      <bottom style="medium"/>
    </border>
    <border>
      <left/>
      <right style="medium"/>
      <top/>
      <bottom style="medium"/>
    </border>
    <border>
      <left/>
      <right style="thin"/>
      <top style="thin"/>
      <bottom/>
    </border>
    <border>
      <left/>
      <right style="thin"/>
      <top/>
      <bottom/>
    </border>
    <border>
      <left style="thin"/>
      <right style="thin"/>
      <top style="thin"/>
      <bottom/>
    </border>
    <border>
      <left style="thin"/>
      <right style="thin"/>
      <top/>
      <bottom style="thin"/>
    </border>
    <border>
      <left/>
      <right/>
      <top/>
      <bottom style="thin"/>
    </border>
    <border>
      <left/>
      <right style="thin"/>
      <top/>
      <bottom style="thin"/>
    </border>
    <border>
      <left style="thin"/>
      <right style="thin"/>
      <top/>
      <bottom/>
    </border>
    <border>
      <left style="thin"/>
      <right style="dashed"/>
      <top style="thin"/>
      <bottom/>
    </border>
    <border>
      <left style="thin"/>
      <right style="dashed"/>
      <top/>
      <bottom/>
    </border>
    <border>
      <left style="thin"/>
      <right style="dashed"/>
      <top/>
      <bottom style="thin"/>
    </border>
    <border>
      <left/>
      <right style="dashed"/>
      <top/>
      <bottom/>
    </border>
    <border>
      <left style="medium"/>
      <right/>
      <top/>
      <bottom style="thin"/>
    </border>
    <border>
      <left/>
      <right style="medium"/>
      <top/>
      <bottom style="thin"/>
    </border>
    <border>
      <left style="dashed"/>
      <right/>
      <top style="thin"/>
      <bottom/>
    </border>
    <border>
      <left style="dashed"/>
      <right/>
      <top/>
      <bottom/>
    </border>
    <border>
      <left style="dashed"/>
      <right/>
      <top/>
      <bottom style="thin"/>
    </border>
    <border>
      <left style="medium"/>
      <right/>
      <top/>
      <bottom style="medium"/>
    </border>
    <border>
      <left/>
      <right style="thin"/>
      <top/>
      <bottom style="medium"/>
    </border>
    <border>
      <left style="dashed"/>
      <right/>
      <top/>
      <bottom style="medium"/>
    </border>
    <border>
      <left/>
      <right style="dashed"/>
      <top style="thin"/>
      <bottom/>
    </border>
    <border>
      <left/>
      <right style="dashed"/>
      <top/>
      <bottom style="thin"/>
    </border>
    <border>
      <left style="dashed"/>
      <right style="medium"/>
      <top/>
      <bottom/>
    </border>
    <border>
      <left style="thin"/>
      <right/>
      <top/>
      <bottom style="medium"/>
    </border>
    <border>
      <left/>
      <right style="dashed"/>
      <top/>
      <bottom style="medium"/>
    </border>
    <border>
      <left style="dashed"/>
      <right style="medium"/>
      <top/>
      <bottom style="medium"/>
    </border>
    <border>
      <left style="dashed"/>
      <right style="dotted"/>
      <top style="thin"/>
      <bottom/>
    </border>
    <border>
      <left style="dotted"/>
      <right style="medium"/>
      <top style="thin"/>
      <bottom/>
    </border>
    <border>
      <left style="dashed"/>
      <right style="dotted"/>
      <top/>
      <bottom/>
    </border>
    <border>
      <left style="dashed"/>
      <right style="dotted"/>
      <top/>
      <bottom style="thin"/>
    </border>
    <border>
      <left style="thin"/>
      <right style="dashed"/>
      <top/>
      <bottom style="medium"/>
    </border>
    <border>
      <left style="dashed"/>
      <right style="dotted"/>
      <top/>
      <bottom style="medium"/>
    </border>
    <border>
      <left style="dotted"/>
      <right style="medium"/>
      <top/>
      <bottom style="medium"/>
    </border>
    <border>
      <left style="dotted"/>
      <right/>
      <top/>
      <bottom/>
    </border>
    <border>
      <left style="thin"/>
      <right/>
      <top style="medium"/>
      <bottom/>
    </border>
    <border>
      <left style="dashed"/>
      <right/>
      <top style="medium"/>
      <bottom/>
    </border>
    <border>
      <left style="medium">
        <color rgb="FFDDDDDD"/>
      </left>
      <right style="medium">
        <color rgb="FFDDDDDD"/>
      </right>
      <top style="medium">
        <color rgb="FFDDDDDD"/>
      </top>
      <bottom style="medium">
        <color rgb="FFDDDDDD"/>
      </bottom>
    </border>
    <border>
      <left style="dotted"/>
      <right/>
      <top/>
      <bottom style="thin"/>
    </border>
    <border>
      <left style="thin"/>
      <right style="medium"/>
      <top style="thin"/>
      <bottom/>
    </border>
    <border>
      <left style="thin"/>
      <right style="medium"/>
      <top/>
      <bottom/>
    </border>
    <border>
      <left style="thin"/>
      <right style="medium"/>
      <top/>
      <bottom style="thin"/>
    </border>
    <border>
      <left style="medium">
        <color rgb="FFE5E5E5"/>
      </left>
      <right style="medium">
        <color rgb="FFE5E5E5"/>
      </right>
      <top style="medium">
        <color rgb="FFE5E5E5"/>
      </top>
      <bottom style="medium">
        <color rgb="FFE5E5E5"/>
      </bottom>
    </border>
    <border>
      <left/>
      <right/>
      <top style="thin"/>
      <bottom style="thin"/>
    </border>
    <border>
      <left/>
      <right style="thin"/>
      <top style="thin"/>
      <bottom style="thin"/>
    </border>
    <border>
      <left style="thin"/>
      <right/>
      <top style="thin"/>
      <bottom style="thin"/>
    </border>
    <border>
      <left style="thin"/>
      <right style="thin"/>
      <top/>
      <bottom style="dashed"/>
    </border>
    <border>
      <left/>
      <right/>
      <top/>
      <bottom style="dashed"/>
    </border>
    <border>
      <left/>
      <right style="thin"/>
      <top/>
      <bottom style="dashed"/>
    </border>
    <border>
      <left style="thin"/>
      <right/>
      <top/>
      <bottom style="dashed"/>
    </border>
    <border>
      <left style="dashed"/>
      <right/>
      <top/>
      <bottom style="dashed"/>
    </border>
    <border>
      <left/>
      <right style="dashed"/>
      <top/>
      <bottom style="dashed"/>
    </border>
    <border>
      <left style="thin"/>
      <right style="medium"/>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1" fillId="0" borderId="0" applyNumberFormat="0" applyFill="0" applyBorder="0">
      <alignment/>
      <protection locked="0"/>
    </xf>
    <xf numFmtId="0" fontId="0" fillId="0" borderId="0">
      <alignment/>
      <protection/>
    </xf>
    <xf numFmtId="0" fontId="0" fillId="0" borderId="0">
      <alignment/>
      <protection/>
    </xf>
    <xf numFmtId="0" fontId="1" fillId="0" borderId="0">
      <alignment/>
      <protection/>
    </xf>
  </cellStyleXfs>
  <cellXfs count="2917">
    <xf numFmtId="0" fontId="0" fillId="0" borderId="0" xfId="0"/>
    <xf numFmtId="0" fontId="0" fillId="0" borderId="0" xfId="0" applyBorder="1"/>
    <xf numFmtId="0" fontId="0" fillId="0" borderId="0" xfId="0" applyBorder="1" applyAlignment="1">
      <alignment vertical="center"/>
    </xf>
    <xf numFmtId="0" fontId="0" fillId="0" borderId="0" xfId="0" applyFill="1" applyBorder="1"/>
    <xf numFmtId="0" fontId="0" fillId="0" borderId="0" xfId="0" applyAlignment="1">
      <alignment horizontal="right"/>
    </xf>
    <xf numFmtId="0" fontId="0" fillId="0" borderId="0" xfId="0" applyAlignment="1">
      <alignment horizontal="left"/>
    </xf>
    <xf numFmtId="0" fontId="5" fillId="2" borderId="1" xfId="0" applyFont="1" applyFill="1" applyBorder="1"/>
    <xf numFmtId="0" fontId="5" fillId="2" borderId="2" xfId="0" applyFont="1" applyFill="1" applyBorder="1"/>
    <xf numFmtId="0" fontId="5" fillId="2" borderId="3" xfId="0" applyFont="1" applyFill="1" applyBorder="1"/>
    <xf numFmtId="0" fontId="5" fillId="0" borderId="0" xfId="0" applyFont="1"/>
    <xf numFmtId="0" fontId="6" fillId="2" borderId="4" xfId="0" applyFont="1" applyFill="1" applyBorder="1" applyAlignment="1">
      <alignment horizontal="centerContinuous"/>
    </xf>
    <xf numFmtId="0" fontId="7" fillId="2" borderId="0" xfId="0" applyFont="1" applyFill="1" applyBorder="1" applyAlignment="1">
      <alignment horizontal="centerContinuous"/>
    </xf>
    <xf numFmtId="0" fontId="7" fillId="2" borderId="5" xfId="0" applyFont="1" applyFill="1" applyBorder="1" applyAlignment="1">
      <alignment horizontal="centerContinuous"/>
    </xf>
    <xf numFmtId="0" fontId="5" fillId="0" borderId="0" xfId="0" applyFont="1" applyBorder="1"/>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5" fillId="0" borderId="0" xfId="0" applyFont="1" applyAlignment="1">
      <alignment horizont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0" xfId="0" applyFont="1" applyFill="1" applyAlignment="1">
      <alignment horizontal="center" vertical="center"/>
    </xf>
    <xf numFmtId="0" fontId="5" fillId="3" borderId="5" xfId="0" applyFont="1" applyFill="1" applyBorder="1" applyAlignment="1">
      <alignment horizontal="center" vertical="center"/>
    </xf>
    <xf numFmtId="0" fontId="5" fillId="0" borderId="0" xfId="0" applyFont="1" applyAlignment="1">
      <alignment horizontal="center" vertical="center"/>
    </xf>
    <xf numFmtId="0" fontId="8" fillId="3" borderId="10" xfId="0" applyFont="1" applyFill="1" applyBorder="1" applyAlignment="1">
      <alignment horizontal="left"/>
    </xf>
    <xf numFmtId="0" fontId="8" fillId="3" borderId="0" xfId="0" applyFont="1" applyFill="1" applyBorder="1" applyAlignment="1">
      <alignment horizontal="center"/>
    </xf>
    <xf numFmtId="0" fontId="8" fillId="3" borderId="5" xfId="0" applyFont="1" applyFill="1" applyBorder="1" applyAlignment="1">
      <alignment horizontal="center"/>
    </xf>
    <xf numFmtId="0" fontId="5" fillId="3" borderId="4" xfId="0" applyFont="1" applyFill="1" applyBorder="1" applyAlignment="1">
      <alignment horizontal="left" vertical="top"/>
    </xf>
    <xf numFmtId="0" fontId="9" fillId="3" borderId="11" xfId="0" applyFont="1" applyFill="1" applyBorder="1" applyAlignment="1">
      <alignment horizontal="center" vertical="top"/>
    </xf>
    <xf numFmtId="0" fontId="9" fillId="3" borderId="0" xfId="0" applyFont="1" applyFill="1" applyBorder="1" applyAlignment="1">
      <alignment horizontal="center" vertical="top"/>
    </xf>
    <xf numFmtId="0" fontId="9" fillId="3" borderId="5" xfId="0" applyFont="1" applyFill="1" applyBorder="1" applyAlignment="1">
      <alignment horizontal="center" vertical="top"/>
    </xf>
    <xf numFmtId="0" fontId="5" fillId="0" borderId="0" xfId="0" applyFont="1" applyAlignment="1">
      <alignment vertical="top"/>
    </xf>
    <xf numFmtId="0" fontId="5" fillId="4" borderId="12" xfId="0" applyFont="1" applyFill="1" applyBorder="1" applyAlignment="1">
      <alignment horizontal="right"/>
    </xf>
    <xf numFmtId="0" fontId="5" fillId="4" borderId="8" xfId="0" applyFont="1" applyFill="1" applyBorder="1" applyAlignment="1">
      <alignment horizontal="center" vertical="center"/>
    </xf>
    <xf numFmtId="0" fontId="5" fillId="4" borderId="8" xfId="0" applyFont="1" applyFill="1" applyBorder="1" applyAlignment="1">
      <alignment horizontal="right"/>
    </xf>
    <xf numFmtId="0" fontId="5" fillId="4" borderId="9" xfId="0" applyFont="1" applyFill="1" applyBorder="1"/>
    <xf numFmtId="0" fontId="5" fillId="0" borderId="0" xfId="0" applyFont="1" applyAlignment="1">
      <alignment vertical="center"/>
    </xf>
    <xf numFmtId="0" fontId="5" fillId="4" borderId="13" xfId="0" applyFont="1" applyFill="1" applyBorder="1" applyAlignment="1">
      <alignment horizontal="center" vertical="center"/>
    </xf>
    <xf numFmtId="164" fontId="5" fillId="4" borderId="0" xfId="0" applyNumberFormat="1" applyFont="1" applyFill="1" applyBorder="1" applyAlignment="1">
      <alignment horizontal="right" vertical="center"/>
    </xf>
    <xf numFmtId="164" fontId="4" fillId="4" borderId="0" xfId="0" applyNumberFormat="1" applyFont="1" applyFill="1" applyBorder="1" applyAlignment="1">
      <alignment horizontal="right" vertical="center"/>
    </xf>
    <xf numFmtId="164" fontId="4" fillId="4" borderId="5" xfId="0" applyNumberFormat="1" applyFont="1" applyFill="1" applyBorder="1" applyAlignment="1">
      <alignment horizontal="right" vertical="center"/>
    </xf>
    <xf numFmtId="1" fontId="5" fillId="4" borderId="0" xfId="0" applyNumberFormat="1" applyFont="1" applyFill="1" applyBorder="1" applyAlignment="1">
      <alignment horizontal="right" vertical="center"/>
    </xf>
    <xf numFmtId="3" fontId="5" fillId="4" borderId="0" xfId="0" applyNumberFormat="1" applyFont="1" applyFill="1" applyBorder="1" applyAlignment="1">
      <alignment horizontal="right" vertical="center"/>
    </xf>
    <xf numFmtId="3" fontId="4" fillId="4" borderId="0" xfId="0" applyNumberFormat="1" applyFont="1" applyFill="1" applyBorder="1" applyAlignment="1">
      <alignment horizontal="right" vertical="center"/>
    </xf>
    <xf numFmtId="1" fontId="4" fillId="4" borderId="5" xfId="0" applyNumberFormat="1" applyFont="1" applyFill="1" applyBorder="1" applyAlignment="1">
      <alignment horizontal="right" vertical="center"/>
    </xf>
    <xf numFmtId="1" fontId="5" fillId="4" borderId="0" xfId="0" applyNumberFormat="1" applyFont="1" applyFill="1" applyBorder="1" applyAlignment="1">
      <alignment horizontal="left" vertical="center"/>
    </xf>
    <xf numFmtId="1" fontId="4" fillId="4" borderId="5" xfId="0" applyNumberFormat="1" applyFont="1" applyFill="1" applyBorder="1" applyAlignment="1">
      <alignment vertical="center"/>
    </xf>
    <xf numFmtId="43" fontId="5" fillId="4" borderId="0" xfId="18" applyFont="1" applyFill="1" applyBorder="1" applyAlignment="1">
      <alignment horizontal="right" vertical="center"/>
    </xf>
    <xf numFmtId="0" fontId="5" fillId="4" borderId="13" xfId="0" applyFont="1" applyFill="1" applyBorder="1" applyAlignment="1">
      <alignment horizontal="center"/>
    </xf>
    <xf numFmtId="3" fontId="5" fillId="4" borderId="0" xfId="0" applyNumberFormat="1" applyFont="1" applyFill="1"/>
    <xf numFmtId="0" fontId="10" fillId="4" borderId="14" xfId="0" applyFont="1" applyFill="1" applyBorder="1"/>
    <xf numFmtId="1" fontId="10" fillId="4" borderId="15" xfId="0" applyNumberFormat="1" applyFont="1" applyFill="1" applyBorder="1" applyAlignment="1">
      <alignment horizontal="center"/>
    </xf>
    <xf numFmtId="1" fontId="10" fillId="4" borderId="16" xfId="0" applyNumberFormat="1" applyFont="1" applyFill="1" applyBorder="1" applyAlignment="1">
      <alignment horizontal="center"/>
    </xf>
    <xf numFmtId="0" fontId="10" fillId="3" borderId="0" xfId="0" applyFont="1" applyFill="1" applyBorder="1"/>
    <xf numFmtId="1" fontId="10" fillId="3" borderId="0" xfId="0" applyNumberFormat="1" applyFont="1" applyFill="1" applyBorder="1" applyAlignment="1">
      <alignment horizontal="center"/>
    </xf>
    <xf numFmtId="0" fontId="5" fillId="3" borderId="0" xfId="0" applyFont="1" applyFill="1"/>
    <xf numFmtId="0" fontId="8" fillId="0" borderId="0" xfId="0" applyFont="1" applyFill="1" applyBorder="1"/>
    <xf numFmtId="0" fontId="10" fillId="0" borderId="0" xfId="0" applyFont="1" applyFill="1" applyBorder="1" applyAlignment="1">
      <alignment/>
    </xf>
    <xf numFmtId="0" fontId="10" fillId="0" borderId="0" xfId="0" applyFont="1" applyBorder="1" applyAlignment="1">
      <alignment/>
    </xf>
    <xf numFmtId="0" fontId="5" fillId="2" borderId="7" xfId="0" applyFont="1" applyFill="1" applyBorder="1"/>
    <xf numFmtId="0" fontId="5" fillId="2" borderId="8" xfId="0" applyFont="1" applyFill="1" applyBorder="1"/>
    <xf numFmtId="0" fontId="5" fillId="2" borderId="17" xfId="0" applyFont="1" applyFill="1" applyBorder="1"/>
    <xf numFmtId="0" fontId="5" fillId="0" borderId="0" xfId="0" applyFont="1"/>
    <xf numFmtId="0" fontId="11" fillId="2" borderId="10" xfId="0" applyFont="1" applyFill="1" applyBorder="1" applyAlignment="1">
      <alignment horizontal="centerContinuous" vertical="center"/>
    </xf>
    <xf numFmtId="0" fontId="5" fillId="2" borderId="0" xfId="0" applyFont="1" applyFill="1" applyBorder="1" applyAlignment="1">
      <alignment horizontal="centerContinuous" vertical="center"/>
    </xf>
    <xf numFmtId="0" fontId="5" fillId="2" borderId="18" xfId="0" applyFont="1" applyFill="1" applyBorder="1" applyAlignment="1">
      <alignment horizontal="centerContinuous" vertical="center"/>
    </xf>
    <xf numFmtId="0" fontId="5" fillId="0" borderId="0" xfId="0" applyFont="1" applyBorder="1" applyAlignment="1">
      <alignment vertical="center"/>
    </xf>
    <xf numFmtId="0" fontId="6" fillId="2" borderId="10"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2" borderId="18" xfId="0" applyFont="1" applyFill="1" applyBorder="1" applyAlignment="1">
      <alignment horizontal="centerContinuous" vertical="center"/>
    </xf>
    <xf numFmtId="0" fontId="12" fillId="0" borderId="0" xfId="0" applyFont="1" applyAlignment="1">
      <alignment vertical="center"/>
    </xf>
    <xf numFmtId="0" fontId="6" fillId="2" borderId="10" xfId="0" applyFont="1" applyFill="1" applyBorder="1" applyAlignment="1">
      <alignment horizontal="centerContinuous" vertical="top"/>
    </xf>
    <xf numFmtId="0" fontId="5" fillId="2" borderId="0" xfId="0" applyFont="1" applyFill="1" applyBorder="1" applyAlignment="1">
      <alignment horizontal="centerContinuous" vertical="top"/>
    </xf>
    <xf numFmtId="0" fontId="5" fillId="2" borderId="18" xfId="0" applyFont="1" applyFill="1" applyBorder="1" applyAlignment="1">
      <alignment horizontal="centerContinuous" vertical="top"/>
    </xf>
    <xf numFmtId="0" fontId="5" fillId="0" borderId="19" xfId="0" applyFont="1" applyFill="1" applyBorder="1"/>
    <xf numFmtId="0" fontId="5" fillId="0" borderId="7" xfId="0" applyFont="1" applyFill="1" applyBorder="1"/>
    <xf numFmtId="0" fontId="5" fillId="0" borderId="8" xfId="0" applyFont="1" applyFill="1" applyBorder="1"/>
    <xf numFmtId="0" fontId="5" fillId="0" borderId="17" xfId="0" applyFont="1" applyFill="1" applyBorder="1"/>
    <xf numFmtId="0" fontId="5" fillId="0" borderId="0" xfId="0" applyFont="1" applyAlignment="1">
      <alignment vertical="center"/>
    </xf>
    <xf numFmtId="0" fontId="8" fillId="0" borderId="10" xfId="0" applyFont="1" applyFill="1" applyBorder="1" applyAlignment="1">
      <alignment horizontal="center"/>
    </xf>
    <xf numFmtId="0" fontId="8" fillId="0" borderId="18" xfId="0" applyFont="1" applyFill="1" applyBorder="1" applyAlignment="1">
      <alignment horizontal="center"/>
    </xf>
    <xf numFmtId="0" fontId="5" fillId="0" borderId="0" xfId="0" applyFont="1" applyAlignment="1">
      <alignment/>
    </xf>
    <xf numFmtId="0" fontId="5" fillId="3" borderId="20" xfId="0" applyFont="1" applyFill="1" applyBorder="1" applyAlignment="1">
      <alignment horizontal="center"/>
    </xf>
    <xf numFmtId="0" fontId="13" fillId="0" borderId="21" xfId="0" applyFont="1" applyFill="1" applyBorder="1" applyAlignment="1">
      <alignment horizontal="center" vertical="top"/>
    </xf>
    <xf numFmtId="0" fontId="10" fillId="0" borderId="21" xfId="0" applyFont="1" applyFill="1" applyBorder="1" applyAlignment="1">
      <alignment horizontal="center" vertical="top"/>
    </xf>
    <xf numFmtId="0" fontId="13" fillId="0" borderId="22" xfId="0" applyFont="1" applyFill="1" applyBorder="1" applyAlignment="1">
      <alignment horizontal="center" vertical="top"/>
    </xf>
    <xf numFmtId="0" fontId="5" fillId="4" borderId="23" xfId="0" applyFont="1" applyFill="1" applyBorder="1"/>
    <xf numFmtId="0" fontId="5" fillId="4" borderId="0" xfId="0" applyFont="1" applyFill="1" applyBorder="1"/>
    <xf numFmtId="0" fontId="5" fillId="4" borderId="18" xfId="0" applyFont="1" applyFill="1" applyBorder="1"/>
    <xf numFmtId="0" fontId="5" fillId="4" borderId="23" xfId="0" applyNumberFormat="1" applyFont="1" applyFill="1" applyBorder="1" applyAlignment="1">
      <alignment horizontal="center" vertical="center"/>
    </xf>
    <xf numFmtId="165" fontId="5" fillId="4" borderId="0" xfId="0" applyNumberFormat="1" applyFont="1" applyFill="1" applyBorder="1" applyAlignment="1">
      <alignment horizontal="right" vertical="center"/>
    </xf>
    <xf numFmtId="165" fontId="5" fillId="4" borderId="18" xfId="0" applyNumberFormat="1" applyFont="1" applyFill="1" applyBorder="1" applyAlignment="1">
      <alignment horizontal="right" vertical="center"/>
    </xf>
    <xf numFmtId="49" fontId="5" fillId="4" borderId="23" xfId="0" applyNumberFormat="1" applyFont="1" applyFill="1" applyBorder="1" applyAlignment="1">
      <alignment horizontal="center" vertical="center"/>
    </xf>
    <xf numFmtId="166" fontId="5" fillId="4" borderId="0" xfId="0" applyNumberFormat="1" applyFont="1" applyFill="1" applyBorder="1" applyAlignment="1">
      <alignment horizontal="right" vertical="center"/>
    </xf>
    <xf numFmtId="166" fontId="5" fillId="4" borderId="18" xfId="0" applyNumberFormat="1" applyFont="1" applyFill="1" applyBorder="1" applyAlignment="1">
      <alignment horizontal="right" vertical="center"/>
    </xf>
    <xf numFmtId="0" fontId="5" fillId="4" borderId="20" xfId="0" applyFont="1" applyFill="1" applyBorder="1"/>
    <xf numFmtId="0" fontId="5" fillId="4" borderId="21" xfId="0" applyFont="1" applyFill="1" applyBorder="1"/>
    <xf numFmtId="0" fontId="5" fillId="4" borderId="22" xfId="0" applyFont="1" applyFill="1" applyBorder="1"/>
    <xf numFmtId="0" fontId="5" fillId="0" borderId="0" xfId="0" applyFont="1" applyFill="1" applyBorder="1"/>
    <xf numFmtId="0" fontId="5" fillId="0" borderId="0" xfId="0" applyFont="1" applyFill="1"/>
    <xf numFmtId="0" fontId="8" fillId="0" borderId="0" xfId="0" applyFont="1" applyFill="1" applyAlignment="1">
      <alignment vertical="center"/>
    </xf>
    <xf numFmtId="0" fontId="5" fillId="0" borderId="0" xfId="0" applyFont="1" applyFill="1" applyAlignment="1">
      <alignment vertical="center"/>
    </xf>
    <xf numFmtId="0" fontId="8" fillId="0" borderId="0" xfId="0" applyFont="1"/>
    <xf numFmtId="0" fontId="11" fillId="2" borderId="17"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24" xfId="0" applyFont="1" applyFill="1" applyBorder="1" applyAlignment="1">
      <alignment horizontal="center"/>
    </xf>
    <xf numFmtId="0" fontId="5" fillId="0" borderId="17" xfId="0" applyFont="1" applyFill="1" applyBorder="1" applyAlignment="1">
      <alignment horizontal="center"/>
    </xf>
    <xf numFmtId="0" fontId="14" fillId="0" borderId="25" xfId="0" applyFont="1" applyFill="1" applyBorder="1" applyAlignment="1">
      <alignment horizontal="center" vertical="center"/>
    </xf>
    <xf numFmtId="0" fontId="10" fillId="0" borderId="10" xfId="0" applyFont="1" applyFill="1" applyBorder="1" applyAlignment="1">
      <alignment horizontal="left"/>
    </xf>
    <xf numFmtId="0" fontId="10" fillId="0" borderId="0" xfId="0" applyFont="1" applyFill="1" applyBorder="1" applyAlignment="1">
      <alignment horizontal="left"/>
    </xf>
    <xf numFmtId="0" fontId="13" fillId="0" borderId="25" xfId="0" applyFont="1" applyFill="1" applyBorder="1" applyAlignment="1">
      <alignment horizontal="center"/>
    </xf>
    <xf numFmtId="0" fontId="13" fillId="0" borderId="0" xfId="0" applyFont="1" applyFill="1" applyBorder="1" applyAlignment="1">
      <alignment horizontal="center"/>
    </xf>
    <xf numFmtId="0" fontId="10" fillId="0" borderId="11" xfId="0" applyFont="1" applyFill="1" applyBorder="1" applyAlignment="1">
      <alignment horizontal="left" vertical="top"/>
    </xf>
    <xf numFmtId="0" fontId="10" fillId="0" borderId="21" xfId="0" applyFont="1" applyFill="1" applyBorder="1" applyAlignment="1">
      <alignment horizontal="left" vertical="top"/>
    </xf>
    <xf numFmtId="0" fontId="13" fillId="0" borderId="26" xfId="0" applyFont="1" applyFill="1" applyBorder="1" applyAlignment="1">
      <alignment horizontal="center" vertical="top"/>
    </xf>
    <xf numFmtId="0" fontId="13" fillId="0" borderId="21" xfId="0" applyFont="1" applyFill="1" applyBorder="1" applyAlignment="1">
      <alignment horizontal="center" vertical="top"/>
    </xf>
    <xf numFmtId="0" fontId="13" fillId="0" borderId="22" xfId="0" applyFont="1" applyFill="1" applyBorder="1" applyAlignment="1">
      <alignment horizontal="center" vertical="top"/>
    </xf>
    <xf numFmtId="0" fontId="10" fillId="4" borderId="10" xfId="0" applyFont="1" applyFill="1" applyBorder="1" applyAlignment="1">
      <alignment horizontal="left"/>
    </xf>
    <xf numFmtId="0" fontId="10" fillId="4" borderId="0" xfId="0" applyFont="1" applyFill="1" applyBorder="1" applyAlignment="1">
      <alignment horizontal="left"/>
    </xf>
    <xf numFmtId="0" fontId="10" fillId="4" borderId="25" xfId="0" applyFont="1" applyFill="1" applyBorder="1" applyAlignment="1">
      <alignment horizontal="center" vertical="center"/>
    </xf>
    <xf numFmtId="0" fontId="10" fillId="4" borderId="0" xfId="0" applyFont="1" applyFill="1" applyBorder="1" applyAlignment="1">
      <alignment horizontal="right"/>
    </xf>
    <xf numFmtId="0" fontId="10" fillId="4" borderId="0" xfId="0" applyFont="1" applyFill="1" applyBorder="1"/>
    <xf numFmtId="167" fontId="4" fillId="4" borderId="0" xfId="0" applyNumberFormat="1" applyFont="1" applyFill="1" applyBorder="1" applyAlignment="1">
      <alignment vertical="center"/>
    </xf>
    <xf numFmtId="167" fontId="4" fillId="4" borderId="18" xfId="0" applyNumberFormat="1" applyFont="1" applyFill="1" applyBorder="1" applyAlignment="1">
      <alignment vertical="center"/>
    </xf>
    <xf numFmtId="0" fontId="16" fillId="4" borderId="18" xfId="0" applyFont="1" applyFill="1" applyBorder="1" applyAlignment="1">
      <alignment horizontal="left" vertical="center"/>
    </xf>
    <xf numFmtId="168" fontId="16" fillId="4" borderId="27" xfId="0" applyNumberFormat="1" applyFont="1" applyFill="1" applyBorder="1" applyAlignment="1">
      <alignment vertical="center"/>
    </xf>
    <xf numFmtId="168" fontId="16" fillId="4" borderId="0" xfId="0" applyNumberFormat="1" applyFont="1" applyFill="1" applyBorder="1" applyAlignment="1">
      <alignment vertical="center"/>
    </xf>
    <xf numFmtId="169" fontId="16" fillId="4" borderId="0" xfId="16" applyNumberFormat="1" applyFont="1" applyFill="1" applyBorder="1" applyAlignment="1">
      <alignment vertical="center"/>
    </xf>
    <xf numFmtId="170" fontId="16" fillId="4" borderId="0" xfId="18" applyNumberFormat="1" applyFont="1" applyFill="1" applyBorder="1" applyAlignment="1">
      <alignment horizontal="right" vertical="center"/>
    </xf>
    <xf numFmtId="170" fontId="4" fillId="4" borderId="18" xfId="18" applyNumberFormat="1" applyFont="1" applyFill="1" applyBorder="1" applyAlignment="1">
      <alignment vertical="center"/>
    </xf>
    <xf numFmtId="171" fontId="16" fillId="4" borderId="0" xfId="18" applyNumberFormat="1" applyFont="1" applyFill="1" applyBorder="1" applyAlignment="1">
      <alignment horizontal="right" vertical="center"/>
    </xf>
    <xf numFmtId="171" fontId="5" fillId="4" borderId="18" xfId="18" applyNumberFormat="1" applyFont="1" applyFill="1" applyBorder="1" applyAlignment="1">
      <alignment vertical="center"/>
    </xf>
    <xf numFmtId="172" fontId="16" fillId="4" borderId="0" xfId="18" applyNumberFormat="1" applyFont="1" applyFill="1" applyBorder="1" applyAlignment="1">
      <alignment horizontal="right" vertical="center"/>
    </xf>
    <xf numFmtId="173" fontId="16" fillId="4" borderId="0" xfId="18" applyNumberFormat="1" applyFont="1" applyFill="1" applyBorder="1" applyAlignment="1">
      <alignment horizontal="right" vertical="center"/>
    </xf>
    <xf numFmtId="172" fontId="4" fillId="4" borderId="18" xfId="18" applyNumberFormat="1" applyFont="1" applyFill="1" applyBorder="1" applyAlignment="1">
      <alignment vertical="center"/>
    </xf>
    <xf numFmtId="0" fontId="10" fillId="4" borderId="11" xfId="0" applyFont="1" applyFill="1" applyBorder="1" applyAlignment="1">
      <alignment horizontal="center"/>
    </xf>
    <xf numFmtId="0" fontId="10" fillId="4" borderId="22" xfId="0" applyFont="1" applyFill="1" applyBorder="1" applyAlignment="1">
      <alignment horizontal="left"/>
    </xf>
    <xf numFmtId="0" fontId="14" fillId="4" borderId="26" xfId="0" applyFont="1" applyFill="1" applyBorder="1" applyAlignment="1">
      <alignment horizontal="right"/>
    </xf>
    <xf numFmtId="0" fontId="14" fillId="4" borderId="21" xfId="0" applyFont="1" applyFill="1" applyBorder="1" applyAlignment="1">
      <alignment horizontal="right"/>
    </xf>
    <xf numFmtId="0" fontId="5" fillId="4" borderId="21" xfId="0" applyFont="1" applyFill="1" applyBorder="1"/>
    <xf numFmtId="0" fontId="5" fillId="4" borderId="22" xfId="0" applyFont="1" applyFill="1" applyBorder="1"/>
    <xf numFmtId="0" fontId="10" fillId="0" borderId="0" xfId="0" applyFont="1" applyFill="1" applyBorder="1"/>
    <xf numFmtId="168" fontId="10" fillId="0" borderId="0" xfId="0" applyNumberFormat="1" applyFont="1" applyFill="1" applyBorder="1" applyAlignment="1">
      <alignment/>
    </xf>
    <xf numFmtId="173" fontId="10" fillId="0" borderId="0" xfId="0" applyNumberFormat="1" applyFont="1" applyFill="1" applyBorder="1" applyAlignment="1">
      <alignment/>
    </xf>
    <xf numFmtId="0" fontId="5" fillId="0" borderId="0" xfId="0" applyFont="1" applyFill="1"/>
    <xf numFmtId="169" fontId="10" fillId="0" borderId="0" xfId="0" applyNumberFormat="1" applyFont="1" applyFill="1" applyBorder="1" applyAlignment="1">
      <alignment/>
    </xf>
    <xf numFmtId="168" fontId="17" fillId="0" borderId="0" xfId="0" applyNumberFormat="1" applyFont="1" applyFill="1" applyBorder="1" applyAlignment="1">
      <alignment vertical="center"/>
    </xf>
    <xf numFmtId="168" fontId="17" fillId="0" borderId="0" xfId="0" applyNumberFormat="1" applyFont="1" applyFill="1" applyBorder="1" applyAlignment="1">
      <alignment horizontal="right" vertical="center"/>
    </xf>
    <xf numFmtId="0" fontId="8" fillId="0" borderId="0" xfId="0" applyFont="1" applyFill="1" applyBorder="1"/>
    <xf numFmtId="0" fontId="5" fillId="0" borderId="0" xfId="0" applyFont="1" applyFill="1" applyBorder="1"/>
    <xf numFmtId="0" fontId="17" fillId="0" borderId="0" xfId="0" applyFont="1" applyFill="1" applyBorder="1"/>
    <xf numFmtId="168" fontId="0" fillId="0" borderId="0" xfId="0" applyNumberFormat="1"/>
    <xf numFmtId="173" fontId="0" fillId="0" borderId="0" xfId="0" applyNumberFormat="1"/>
    <xf numFmtId="0" fontId="5" fillId="2" borderId="28" xfId="0" applyFont="1" applyFill="1" applyBorder="1" applyAlignment="1">
      <alignment horizontal="left"/>
    </xf>
    <xf numFmtId="0" fontId="5" fillId="2" borderId="21" xfId="0" applyFont="1" applyFill="1" applyBorder="1" applyAlignment="1">
      <alignment horizontal="left"/>
    </xf>
    <xf numFmtId="0" fontId="5" fillId="2" borderId="21" xfId="0" applyFont="1" applyFill="1" applyBorder="1"/>
    <xf numFmtId="0" fontId="5" fillId="2" borderId="29" xfId="0" applyFont="1" applyFill="1" applyBorder="1"/>
    <xf numFmtId="0" fontId="10" fillId="0" borderId="6" xfId="0" applyFont="1" applyFill="1" applyBorder="1" applyAlignment="1">
      <alignment horizontal="left" vertical="center"/>
    </xf>
    <xf numFmtId="0" fontId="10" fillId="0" borderId="8" xfId="0" applyFont="1" applyFill="1" applyBorder="1" applyAlignment="1">
      <alignment horizontal="lef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30" xfId="0" applyFont="1" applyFill="1" applyBorder="1"/>
    <xf numFmtId="0" fontId="5" fillId="0" borderId="8" xfId="0" applyFont="1" applyFill="1" applyBorder="1"/>
    <xf numFmtId="0" fontId="10" fillId="0" borderId="8" xfId="0" applyFont="1" applyFill="1" applyBorder="1" applyAlignment="1">
      <alignment horizontal="center" vertical="center"/>
    </xf>
    <xf numFmtId="0" fontId="5" fillId="0" borderId="30" xfId="0" applyFont="1" applyFill="1" applyBorder="1" applyAlignment="1">
      <alignment vertical="center"/>
    </xf>
    <xf numFmtId="0" fontId="10" fillId="0" borderId="9" xfId="0" applyFont="1" applyFill="1" applyBorder="1" applyAlignment="1">
      <alignment vertical="center"/>
    </xf>
    <xf numFmtId="0" fontId="0" fillId="0" borderId="10" xfId="0" applyBorder="1"/>
    <xf numFmtId="0" fontId="14" fillId="0" borderId="31" xfId="0" applyFont="1" applyFill="1" applyBorder="1" applyAlignment="1">
      <alignment horizontal="centerContinuous"/>
    </xf>
    <xf numFmtId="0" fontId="14" fillId="0" borderId="0" xfId="0" applyFont="1" applyFill="1" applyBorder="1" applyAlignment="1">
      <alignment horizontal="centerContinuous"/>
    </xf>
    <xf numFmtId="0" fontId="5" fillId="0" borderId="0" xfId="0" applyFont="1" applyFill="1" applyBorder="1" applyAlignment="1">
      <alignment horizontal="centerContinuous"/>
    </xf>
    <xf numFmtId="0" fontId="5" fillId="0" borderId="5" xfId="0" applyFont="1" applyFill="1" applyBorder="1" applyAlignment="1">
      <alignment horizontal="centerContinuous"/>
    </xf>
    <xf numFmtId="0" fontId="14" fillId="0" borderId="31" xfId="0" applyFont="1" applyFill="1" applyBorder="1" applyAlignment="1">
      <alignment horizontal="centerContinuous" vertical="top"/>
    </xf>
    <xf numFmtId="0" fontId="14" fillId="0" borderId="0" xfId="0" applyFont="1" applyFill="1" applyBorder="1" applyAlignment="1">
      <alignment horizontal="centerContinuous" vertical="top"/>
    </xf>
    <xf numFmtId="0" fontId="5" fillId="0" borderId="0" xfId="0" applyFont="1" applyFill="1" applyBorder="1" applyAlignment="1">
      <alignment horizontal="centerContinuous" vertical="top"/>
    </xf>
    <xf numFmtId="0" fontId="5" fillId="0" borderId="5" xfId="0" applyFont="1" applyFill="1" applyBorder="1" applyAlignment="1">
      <alignment horizontal="centerContinuous" vertical="top"/>
    </xf>
    <xf numFmtId="0" fontId="10" fillId="0" borderId="28" xfId="0" applyFont="1" applyFill="1" applyBorder="1" applyAlignment="1">
      <alignment horizontal="left" vertical="top"/>
    </xf>
    <xf numFmtId="0" fontId="10" fillId="0" borderId="11" xfId="0" applyFont="1" applyFill="1" applyBorder="1" applyAlignment="1">
      <alignment horizontal="center" vertical="top"/>
    </xf>
    <xf numFmtId="0" fontId="10" fillId="0" borderId="21" xfId="0" applyFont="1" applyFill="1" applyBorder="1" applyAlignment="1">
      <alignment horizontal="center" vertical="top"/>
    </xf>
    <xf numFmtId="0" fontId="5" fillId="0" borderId="32" xfId="0" applyFont="1" applyFill="1" applyBorder="1"/>
    <xf numFmtId="0" fontId="5" fillId="0" borderId="21" xfId="0" applyFont="1" applyFill="1" applyBorder="1"/>
    <xf numFmtId="0" fontId="10" fillId="0" borderId="21" xfId="0" applyFont="1" applyFill="1" applyBorder="1" applyAlignment="1">
      <alignment vertical="top"/>
    </xf>
    <xf numFmtId="0" fontId="5" fillId="0" borderId="29" xfId="0" applyFont="1" applyFill="1" applyBorder="1" applyAlignment="1">
      <alignment vertical="top"/>
    </xf>
    <xf numFmtId="0" fontId="10" fillId="4" borderId="4" xfId="0" applyFont="1" applyFill="1" applyBorder="1" applyAlignment="1">
      <alignment/>
    </xf>
    <xf numFmtId="0" fontId="10" fillId="4" borderId="18" xfId="0" applyFont="1" applyFill="1" applyBorder="1" applyAlignment="1">
      <alignment/>
    </xf>
    <xf numFmtId="0" fontId="10" fillId="4" borderId="0" xfId="0" applyFont="1" applyFill="1" applyBorder="1" applyAlignment="1">
      <alignment horizontal="center" vertical="center"/>
    </xf>
    <xf numFmtId="174" fontId="16" fillId="4" borderId="31" xfId="0" applyNumberFormat="1" applyFont="1" applyFill="1" applyBorder="1" applyAlignment="1">
      <alignment horizontal="right" vertical="center"/>
    </xf>
    <xf numFmtId="0" fontId="5" fillId="4" borderId="30" xfId="0" applyFont="1" applyFill="1" applyBorder="1"/>
    <xf numFmtId="0" fontId="5" fillId="4" borderId="0" xfId="0" applyFont="1" applyFill="1" applyBorder="1"/>
    <xf numFmtId="0" fontId="5" fillId="4" borderId="5" xfId="0" applyFont="1" applyFill="1" applyBorder="1"/>
    <xf numFmtId="0" fontId="14" fillId="4" borderId="4" xfId="0" applyFont="1" applyFill="1" applyBorder="1" applyAlignment="1">
      <alignment horizontal="center" vertical="center"/>
    </xf>
    <xf numFmtId="5" fontId="16" fillId="4" borderId="10" xfId="16" applyNumberFormat="1" applyFont="1" applyFill="1" applyBorder="1" applyAlignment="1">
      <alignment horizontal="right" vertical="center"/>
    </xf>
    <xf numFmtId="175" fontId="16" fillId="4" borderId="0" xfId="0" applyNumberFormat="1" applyFont="1" applyFill="1" applyBorder="1" applyAlignment="1">
      <alignment vertical="center"/>
    </xf>
    <xf numFmtId="171" fontId="16" fillId="4" borderId="31" xfId="18" applyNumberFormat="1" applyFont="1" applyFill="1" applyBorder="1" applyAlignment="1" quotePrefix="1">
      <alignment horizontal="right" vertical="center"/>
    </xf>
    <xf numFmtId="174" fontId="16" fillId="4" borderId="0" xfId="0" applyNumberFormat="1" applyFont="1" applyFill="1" applyBorder="1" applyAlignment="1">
      <alignment horizontal="right" vertical="center"/>
    </xf>
    <xf numFmtId="5" fontId="16" fillId="4" borderId="31" xfId="16" applyNumberFormat="1" applyFont="1" applyFill="1" applyBorder="1" applyAlignment="1">
      <alignment vertical="center"/>
    </xf>
    <xf numFmtId="177" fontId="16" fillId="4" borderId="5" xfId="0" applyNumberFormat="1" applyFont="1" applyFill="1" applyBorder="1" applyAlignment="1">
      <alignment vertical="center"/>
    </xf>
    <xf numFmtId="175" fontId="16" fillId="4" borderId="10" xfId="0" applyNumberFormat="1" applyFont="1" applyFill="1" applyBorder="1" applyAlignment="1">
      <alignment horizontal="right" vertical="center"/>
    </xf>
    <xf numFmtId="178" fontId="16" fillId="4" borderId="0" xfId="0" applyNumberFormat="1" applyFont="1" applyFill="1" applyBorder="1" applyAlignment="1">
      <alignment horizontal="right" vertical="center"/>
    </xf>
    <xf numFmtId="171" fontId="16" fillId="4" borderId="31" xfId="18" applyNumberFormat="1" applyFont="1" applyFill="1" applyBorder="1" applyAlignment="1">
      <alignment vertical="center"/>
    </xf>
    <xf numFmtId="179" fontId="16" fillId="4" borderId="0" xfId="0" applyNumberFormat="1" applyFont="1" applyFill="1" applyBorder="1" applyAlignment="1">
      <alignment vertical="center"/>
    </xf>
    <xf numFmtId="171" fontId="16" fillId="4" borderId="10" xfId="18" applyNumberFormat="1" applyFont="1" applyFill="1" applyBorder="1" applyAlignment="1">
      <alignment horizontal="right" vertical="center"/>
    </xf>
    <xf numFmtId="171" fontId="16" fillId="4" borderId="0" xfId="18" applyNumberFormat="1" applyFont="1" applyFill="1" applyBorder="1" applyAlignment="1">
      <alignment horizontal="center" vertical="center"/>
    </xf>
    <xf numFmtId="171" fontId="16" fillId="4" borderId="31" xfId="18" applyNumberFormat="1" applyFont="1" applyFill="1" applyBorder="1" applyAlignment="1">
      <alignment horizontal="right" vertical="center"/>
    </xf>
    <xf numFmtId="171" fontId="16" fillId="4" borderId="0" xfId="18" applyNumberFormat="1" applyFont="1" applyFill="1" applyBorder="1" applyAlignment="1">
      <alignment vertical="center"/>
    </xf>
    <xf numFmtId="164" fontId="16" fillId="4" borderId="31" xfId="18" applyNumberFormat="1" applyFont="1" applyFill="1" applyBorder="1" applyAlignment="1" quotePrefix="1">
      <alignment horizontal="right" vertical="center"/>
    </xf>
    <xf numFmtId="177" fontId="16" fillId="4" borderId="27" xfId="0" applyNumberFormat="1" applyFont="1" applyFill="1" applyBorder="1" applyAlignment="1">
      <alignment vertical="center"/>
    </xf>
    <xf numFmtId="164" fontId="16" fillId="4" borderId="31" xfId="18" applyNumberFormat="1" applyFont="1" applyFill="1" applyBorder="1" applyAlignment="1" quotePrefix="1">
      <alignment horizontal="center" vertical="center"/>
    </xf>
    <xf numFmtId="0" fontId="5" fillId="4" borderId="33" xfId="0" applyFont="1" applyFill="1" applyBorder="1" applyAlignment="1">
      <alignment/>
    </xf>
    <xf numFmtId="0" fontId="5" fillId="4" borderId="34" xfId="0" applyFont="1" applyFill="1" applyBorder="1" applyAlignment="1">
      <alignment/>
    </xf>
    <xf numFmtId="5" fontId="5" fillId="4" borderId="15" xfId="0" applyNumberFormat="1" applyFont="1" applyFill="1" applyBorder="1" applyAlignment="1">
      <alignment horizontal="right" vertical="center"/>
    </xf>
    <xf numFmtId="0" fontId="5" fillId="4" borderId="15" xfId="0" applyFont="1" applyFill="1" applyBorder="1" applyAlignment="1">
      <alignment horizontal="right" vertical="center"/>
    </xf>
    <xf numFmtId="0" fontId="5" fillId="4" borderId="35" xfId="0" applyFont="1" applyFill="1" applyBorder="1" applyAlignment="1">
      <alignment vertical="center"/>
    </xf>
    <xf numFmtId="0" fontId="5" fillId="4" borderId="15" xfId="0" applyFont="1" applyFill="1" applyBorder="1" applyAlignment="1">
      <alignment vertical="center"/>
    </xf>
    <xf numFmtId="0" fontId="5" fillId="4" borderId="35" xfId="0" applyFont="1" applyFill="1" applyBorder="1" applyAlignment="1">
      <alignment horizontal="right" vertical="center"/>
    </xf>
    <xf numFmtId="0" fontId="5" fillId="4" borderId="16" xfId="0" applyFont="1" applyFill="1" applyBorder="1" applyAlignment="1">
      <alignment horizontal="right" vertical="center"/>
    </xf>
    <xf numFmtId="171" fontId="5" fillId="0" borderId="2" xfId="0" applyNumberFormat="1" applyFont="1" applyFill="1" applyBorder="1"/>
    <xf numFmtId="0" fontId="8" fillId="0" borderId="0" xfId="0" applyFont="1" applyFill="1" applyBorder="1" applyAlignment="1">
      <alignment vertical="center"/>
    </xf>
    <xf numFmtId="0" fontId="5" fillId="0" borderId="0" xfId="0" applyFont="1" applyFill="1" applyAlignment="1">
      <alignment vertical="center"/>
    </xf>
    <xf numFmtId="0" fontId="8" fillId="0" borderId="0" xfId="0" applyFont="1" applyAlignment="1">
      <alignment vertical="center"/>
    </xf>
    <xf numFmtId="0" fontId="8" fillId="0" borderId="0" xfId="0" applyFont="1" applyAlignment="1">
      <alignment vertical="center"/>
    </xf>
    <xf numFmtId="0" fontId="15" fillId="0" borderId="0" xfId="0" applyFont="1" applyAlignment="1">
      <alignment horizontal="left" vertical="center"/>
    </xf>
    <xf numFmtId="0" fontId="8" fillId="0" borderId="0" xfId="0" applyFont="1" applyAlignment="1">
      <alignment horizontal="left" vertical="center"/>
    </xf>
    <xf numFmtId="0" fontId="0" fillId="0" borderId="0" xfId="0" applyFill="1"/>
    <xf numFmtId="171" fontId="4" fillId="0" borderId="0" xfId="18" applyNumberFormat="1" applyFont="1" applyFill="1" applyBorder="1" applyAlignment="1">
      <alignment vertical="center"/>
    </xf>
    <xf numFmtId="4" fontId="4" fillId="0" borderId="0" xfId="18" applyNumberFormat="1" applyFont="1" applyFill="1" applyBorder="1" applyAlignment="1">
      <alignment vertical="center"/>
    </xf>
    <xf numFmtId="43" fontId="0" fillId="0" borderId="0" xfId="0" applyNumberFormat="1"/>
    <xf numFmtId="180" fontId="0" fillId="0" borderId="0" xfId="0" applyNumberFormat="1"/>
    <xf numFmtId="39" fontId="0" fillId="0" borderId="0" xfId="0" applyNumberFormat="1"/>
    <xf numFmtId="171" fontId="0" fillId="0" borderId="0" xfId="0" applyNumberFormat="1" applyFill="1"/>
    <xf numFmtId="5" fontId="0" fillId="0" borderId="0" xfId="0" applyNumberFormat="1" applyFill="1"/>
    <xf numFmtId="5" fontId="5" fillId="0" borderId="0" xfId="0" applyNumberFormat="1" applyFont="1"/>
    <xf numFmtId="4" fontId="5" fillId="0" borderId="0" xfId="0" applyNumberFormat="1" applyFont="1"/>
    <xf numFmtId="0" fontId="6" fillId="2" borderId="33" xfId="0" applyFont="1" applyFill="1" applyBorder="1" applyAlignment="1">
      <alignment horizontal="center" vertical="top"/>
    </xf>
    <xf numFmtId="0" fontId="6" fillId="2" borderId="15" xfId="0" applyFont="1" applyFill="1" applyBorder="1" applyAlignment="1">
      <alignment horizontal="center" vertical="top"/>
    </xf>
    <xf numFmtId="0" fontId="6" fillId="2" borderId="16" xfId="0" applyFont="1" applyFill="1" applyBorder="1" applyAlignment="1">
      <alignment horizontal="center" vertical="top"/>
    </xf>
    <xf numFmtId="0" fontId="5" fillId="0" borderId="4" xfId="0" applyFont="1" applyFill="1" applyBorder="1"/>
    <xf numFmtId="0" fontId="5" fillId="0" borderId="0" xfId="0" applyFont="1" applyFill="1" applyBorder="1" applyAlignment="1">
      <alignment horizontal="left"/>
    </xf>
    <xf numFmtId="0" fontId="5" fillId="0" borderId="10" xfId="0" applyFont="1" applyFill="1" applyBorder="1" applyAlignment="1">
      <alignment horizontal="left"/>
    </xf>
    <xf numFmtId="0" fontId="5" fillId="0" borderId="5" xfId="0" applyFont="1" applyFill="1" applyBorder="1"/>
    <xf numFmtId="0" fontId="5" fillId="0" borderId="4"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4"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10" fillId="0" borderId="4"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10" xfId="0" applyFont="1" applyFill="1" applyBorder="1" applyAlignment="1">
      <alignment horizontal="centerContinuous" vertical="center"/>
    </xf>
    <xf numFmtId="0" fontId="10" fillId="0" borderId="0" xfId="0" applyFont="1" applyFill="1" applyBorder="1" applyAlignment="1">
      <alignment horizontal="center" vertical="center"/>
    </xf>
    <xf numFmtId="0" fontId="5" fillId="0" borderId="28" xfId="0" applyFont="1" applyFill="1" applyBorder="1" applyAlignment="1">
      <alignment vertical="center"/>
    </xf>
    <xf numFmtId="0" fontId="10" fillId="0" borderId="21"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1" xfId="0" applyFont="1" applyFill="1" applyBorder="1" applyAlignment="1">
      <alignment horizontal="center" vertical="center"/>
    </xf>
    <xf numFmtId="0" fontId="5" fillId="0" borderId="29" xfId="0" applyFont="1" applyFill="1" applyBorder="1" applyAlignment="1">
      <alignment vertical="center"/>
    </xf>
    <xf numFmtId="0" fontId="4" fillId="4" borderId="4" xfId="0" applyFont="1" applyFill="1" applyBorder="1"/>
    <xf numFmtId="0" fontId="19" fillId="4" borderId="18" xfId="0" applyFont="1" applyFill="1" applyBorder="1" applyAlignment="1">
      <alignment/>
    </xf>
    <xf numFmtId="0" fontId="19" fillId="4" borderId="0" xfId="0" applyFont="1" applyFill="1" applyBorder="1" applyAlignment="1">
      <alignment/>
    </xf>
    <xf numFmtId="0" fontId="19" fillId="4" borderId="0" xfId="0" applyFont="1" applyFill="1" applyBorder="1" applyAlignment="1">
      <alignment horizontal="center" vertical="center"/>
    </xf>
    <xf numFmtId="0" fontId="4" fillId="4" borderId="5" xfId="0" applyFont="1" applyFill="1" applyBorder="1"/>
    <xf numFmtId="0" fontId="4" fillId="4" borderId="4" xfId="0" applyNumberFormat="1" applyFont="1" applyFill="1" applyBorder="1" applyAlignment="1" quotePrefix="1">
      <alignment horizontal="center" vertical="center"/>
    </xf>
    <xf numFmtId="0" fontId="4" fillId="4" borderId="18" xfId="0" applyFont="1" applyFill="1" applyBorder="1" applyAlignment="1">
      <alignment horizontal="left" vertical="center"/>
    </xf>
    <xf numFmtId="181" fontId="4" fillId="4" borderId="0" xfId="0" applyNumberFormat="1" applyFont="1" applyFill="1" applyBorder="1" applyAlignment="1">
      <alignment horizontal="right" vertical="center"/>
    </xf>
    <xf numFmtId="182" fontId="4" fillId="4" borderId="0" xfId="0" applyNumberFormat="1" applyFont="1" applyFill="1" applyBorder="1" applyAlignment="1">
      <alignment horizontal="center" vertical="center"/>
    </xf>
    <xf numFmtId="183" fontId="4" fillId="4" borderId="0" xfId="0" applyNumberFormat="1" applyFont="1" applyFill="1" applyBorder="1" applyAlignment="1">
      <alignment vertical="center"/>
    </xf>
    <xf numFmtId="164" fontId="4" fillId="4" borderId="0" xfId="18" applyNumberFormat="1" applyFont="1" applyFill="1" applyBorder="1" applyAlignment="1">
      <alignment horizontal="right" vertical="center"/>
    </xf>
    <xf numFmtId="184" fontId="4" fillId="4" borderId="0" xfId="0" applyNumberFormat="1" applyFont="1" applyFill="1" applyBorder="1" applyAlignment="1" quotePrefix="1">
      <alignment horizontal="right"/>
    </xf>
    <xf numFmtId="184" fontId="4" fillId="4" borderId="5" xfId="0" applyNumberFormat="1" applyFont="1" applyFill="1" applyBorder="1" applyAlignment="1" quotePrefix="1">
      <alignment horizontal="right"/>
    </xf>
    <xf numFmtId="184" fontId="0" fillId="0" borderId="0" xfId="0" applyNumberFormat="1"/>
    <xf numFmtId="3" fontId="4" fillId="4" borderId="0" xfId="18" applyNumberFormat="1" applyFont="1" applyFill="1" applyBorder="1" applyAlignment="1">
      <alignment horizontal="right" vertical="center"/>
    </xf>
    <xf numFmtId="185" fontId="4" fillId="4" borderId="5" xfId="0" applyNumberFormat="1" applyFont="1" applyFill="1" applyBorder="1" applyAlignment="1">
      <alignment horizontal="right" vertical="center"/>
    </xf>
    <xf numFmtId="0" fontId="4" fillId="4" borderId="4" xfId="0" applyNumberFormat="1" applyFont="1" applyFill="1" applyBorder="1" applyAlignment="1">
      <alignment vertical="center"/>
    </xf>
    <xf numFmtId="186" fontId="4" fillId="4" borderId="18" xfId="0" applyNumberFormat="1" applyFont="1" applyFill="1" applyBorder="1" applyAlignment="1">
      <alignment vertical="center"/>
    </xf>
    <xf numFmtId="164" fontId="4" fillId="4" borderId="0" xfId="0" applyNumberFormat="1" applyFont="1" applyFill="1" applyBorder="1" applyAlignment="1">
      <alignment horizontal="center" vertical="center"/>
    </xf>
    <xf numFmtId="0" fontId="4" fillId="4" borderId="0" xfId="0" applyFont="1" applyFill="1" applyBorder="1" applyAlignment="1">
      <alignment horizontal="center" vertical="center"/>
    </xf>
    <xf numFmtId="0" fontId="4" fillId="4" borderId="4" xfId="0" applyFont="1" applyFill="1" applyBorder="1" applyAlignment="1">
      <alignment vertical="center"/>
    </xf>
    <xf numFmtId="0" fontId="4" fillId="4" borderId="33" xfId="0" applyNumberFormat="1" applyFont="1" applyFill="1" applyBorder="1" applyAlignment="1">
      <alignment horizontal="right"/>
    </xf>
    <xf numFmtId="0" fontId="4" fillId="4" borderId="34" xfId="0" applyFont="1" applyFill="1" applyBorder="1" applyAlignment="1">
      <alignment/>
    </xf>
    <xf numFmtId="0" fontId="4" fillId="4" borderId="15" xfId="0" applyFont="1" applyFill="1" applyBorder="1" applyAlignment="1">
      <alignment/>
    </xf>
    <xf numFmtId="0" fontId="4" fillId="4" borderId="15" xfId="0" applyFont="1" applyFill="1" applyBorder="1" applyAlignment="1">
      <alignment horizontal="right" vertical="center"/>
    </xf>
    <xf numFmtId="0" fontId="4" fillId="4" borderId="15" xfId="0" applyFont="1" applyFill="1" applyBorder="1"/>
    <xf numFmtId="0" fontId="4" fillId="4" borderId="16" xfId="0" applyFont="1" applyFill="1" applyBorder="1"/>
    <xf numFmtId="0" fontId="8" fillId="0" borderId="0" xfId="0" applyFont="1" applyFill="1" applyAlignment="1">
      <alignment vertical="center"/>
    </xf>
    <xf numFmtId="3" fontId="5" fillId="0" borderId="0" xfId="0" applyNumberFormat="1" applyFont="1" applyFill="1" applyBorder="1" applyAlignment="1">
      <alignment vertical="center"/>
    </xf>
    <xf numFmtId="183" fontId="5" fillId="0" borderId="0" xfId="0" applyNumberFormat="1" applyFont="1" applyFill="1" applyBorder="1" applyAlignment="1">
      <alignment vertical="center"/>
    </xf>
    <xf numFmtId="0" fontId="8" fillId="0" borderId="0" xfId="0" applyFont="1" applyFill="1" applyBorder="1" applyAlignment="1">
      <alignment vertical="center"/>
    </xf>
    <xf numFmtId="1" fontId="4" fillId="0" borderId="0" xfId="0" applyNumberFormat="1" applyFont="1" applyAlignment="1">
      <alignment horizontal="center"/>
    </xf>
    <xf numFmtId="1" fontId="1" fillId="0" borderId="0" xfId="0" applyNumberFormat="1" applyFont="1"/>
    <xf numFmtId="182" fontId="1" fillId="0" borderId="0" xfId="18" applyNumberFormat="1" applyFont="1" applyAlignment="1">
      <alignment horizontal="center"/>
    </xf>
    <xf numFmtId="3" fontId="1" fillId="0" borderId="0" xfId="0" applyNumberFormat="1" applyFont="1"/>
    <xf numFmtId="164" fontId="1" fillId="0" borderId="0" xfId="18" applyNumberFormat="1" applyFont="1" applyBorder="1"/>
    <xf numFmtId="10" fontId="1" fillId="0" borderId="0" xfId="0" applyNumberFormat="1" applyFont="1"/>
    <xf numFmtId="0" fontId="20" fillId="2" borderId="7" xfId="0" applyFont="1" applyFill="1" applyBorder="1"/>
    <xf numFmtId="0" fontId="20" fillId="2" borderId="8" xfId="0" applyFont="1" applyFill="1" applyBorder="1"/>
    <xf numFmtId="0" fontId="5" fillId="2" borderId="11" xfId="0" applyFont="1" applyFill="1" applyBorder="1" applyAlignment="1">
      <alignment horizontal="left"/>
    </xf>
    <xf numFmtId="0" fontId="5" fillId="2" borderId="21" xfId="0" applyFont="1" applyFill="1" applyBorder="1"/>
    <xf numFmtId="0" fontId="5" fillId="2" borderId="0" xfId="0" applyFont="1" applyFill="1" applyBorder="1"/>
    <xf numFmtId="0" fontId="10" fillId="0" borderId="10" xfId="0" applyFont="1" applyFill="1" applyBorder="1" applyAlignment="1">
      <alignment horizontal="left" vertical="center"/>
    </xf>
    <xf numFmtId="0" fontId="5" fillId="0" borderId="0" xfId="0" applyFont="1" applyFill="1" applyBorder="1" applyAlignment="1">
      <alignment vertical="center"/>
    </xf>
    <xf numFmtId="9" fontId="5" fillId="0" borderId="30" xfId="0" applyNumberFormat="1" applyFont="1" applyFill="1" applyBorder="1" applyAlignment="1">
      <alignment vertical="center"/>
    </xf>
    <xf numFmtId="9" fontId="5" fillId="0" borderId="8" xfId="0" applyNumberFormat="1" applyFont="1" applyFill="1" applyBorder="1" applyAlignment="1">
      <alignment vertical="center"/>
    </xf>
    <xf numFmtId="9" fontId="5" fillId="0" borderId="17" xfId="0" applyNumberFormat="1" applyFont="1" applyFill="1" applyBorder="1" applyAlignment="1">
      <alignment vertical="center"/>
    </xf>
    <xf numFmtId="9" fontId="5" fillId="0" borderId="31" xfId="0" applyNumberFormat="1" applyFont="1" applyFill="1" applyBorder="1" applyAlignment="1">
      <alignment vertical="center"/>
    </xf>
    <xf numFmtId="9" fontId="5" fillId="0" borderId="0" xfId="0" applyNumberFormat="1" applyFont="1" applyFill="1" applyBorder="1" applyAlignment="1">
      <alignment vertical="center"/>
    </xf>
    <xf numFmtId="9" fontId="5" fillId="0" borderId="18" xfId="0" applyNumberFormat="1" applyFont="1" applyFill="1" applyBorder="1" applyAlignment="1">
      <alignment vertical="center"/>
    </xf>
    <xf numFmtId="0" fontId="10" fillId="0" borderId="11" xfId="0" applyFont="1" applyFill="1" applyBorder="1" applyAlignment="1">
      <alignment horizontal="left" vertical="top"/>
    </xf>
    <xf numFmtId="0" fontId="10" fillId="0" borderId="11" xfId="0" applyFont="1" applyFill="1" applyBorder="1" applyAlignment="1">
      <alignment horizontal="center" vertical="top"/>
    </xf>
    <xf numFmtId="9" fontId="5" fillId="0" borderId="32" xfId="0" applyNumberFormat="1" applyFont="1" applyFill="1" applyBorder="1" applyAlignment="1">
      <alignment vertical="center"/>
    </xf>
    <xf numFmtId="9" fontId="5" fillId="0" borderId="21" xfId="0" applyNumberFormat="1" applyFont="1" applyFill="1" applyBorder="1" applyAlignment="1">
      <alignment vertical="center"/>
    </xf>
    <xf numFmtId="9" fontId="5" fillId="0" borderId="22" xfId="0" applyNumberFormat="1" applyFont="1" applyFill="1" applyBorder="1" applyAlignment="1">
      <alignment vertical="center"/>
    </xf>
    <xf numFmtId="0" fontId="19" fillId="4" borderId="10" xfId="0" applyFont="1" applyFill="1" applyBorder="1" applyAlignment="1">
      <alignment/>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30" xfId="0" applyFont="1" applyFill="1" applyBorder="1" applyAlignment="1">
      <alignment horizontal="center" vertical="center"/>
    </xf>
    <xf numFmtId="0" fontId="19" fillId="4" borderId="17" xfId="0" applyFont="1" applyFill="1" applyBorder="1" applyAlignment="1">
      <alignment horizontal="center" vertical="center"/>
    </xf>
    <xf numFmtId="1" fontId="16" fillId="4" borderId="10" xfId="16" applyNumberFormat="1" applyFont="1" applyFill="1" applyBorder="1" applyAlignment="1">
      <alignment horizontal="right" vertical="center"/>
    </xf>
    <xf numFmtId="171" fontId="16" fillId="4" borderId="0" xfId="16" applyNumberFormat="1" applyFont="1" applyFill="1" applyBorder="1" applyAlignment="1">
      <alignment vertical="center"/>
    </xf>
    <xf numFmtId="171" fontId="16" fillId="4" borderId="0" xfId="16" applyNumberFormat="1" applyFont="1" applyFill="1" applyBorder="1" applyAlignment="1" quotePrefix="1">
      <alignment horizontal="right" vertical="center"/>
    </xf>
    <xf numFmtId="184" fontId="16" fillId="4" borderId="0" xfId="15" applyNumberFormat="1" applyFont="1" applyFill="1" applyBorder="1" applyAlignment="1">
      <alignment vertical="center"/>
    </xf>
    <xf numFmtId="184" fontId="16" fillId="4" borderId="18" xfId="15" applyNumberFormat="1" applyFont="1" applyFill="1" applyBorder="1" applyAlignment="1">
      <alignment vertical="center"/>
    </xf>
    <xf numFmtId="1" fontId="16" fillId="4" borderId="10" xfId="0" applyNumberFormat="1" applyFont="1" applyFill="1" applyBorder="1" applyAlignment="1" quotePrefix="1">
      <alignment horizontal="right" vertical="center"/>
    </xf>
    <xf numFmtId="171" fontId="16" fillId="4" borderId="0" xfId="18" applyNumberFormat="1" applyFont="1" applyFill="1" applyBorder="1" applyAlignment="1" quotePrefix="1">
      <alignment horizontal="right" vertical="center"/>
    </xf>
    <xf numFmtId="3" fontId="16" fillId="4" borderId="10" xfId="0" applyNumberFormat="1" applyFont="1" applyFill="1" applyBorder="1" applyAlignment="1" quotePrefix="1">
      <alignment horizontal="right" vertical="center"/>
    </xf>
    <xf numFmtId="184" fontId="16" fillId="4" borderId="10" xfId="16" applyNumberFormat="1" applyFont="1" applyFill="1" applyBorder="1" applyAlignment="1">
      <alignment horizontal="right" vertical="center"/>
    </xf>
    <xf numFmtId="184" fontId="16" fillId="4" borderId="0" xfId="18" applyNumberFormat="1" applyFont="1" applyFill="1" applyBorder="1" applyAlignment="1">
      <alignment vertical="center"/>
    </xf>
    <xf numFmtId="184" fontId="16" fillId="4" borderId="0" xfId="16" applyNumberFormat="1" applyFont="1" applyFill="1" applyBorder="1" applyAlignment="1">
      <alignment vertical="center"/>
    </xf>
    <xf numFmtId="0" fontId="20" fillId="4" borderId="11" xfId="0" applyFont="1" applyFill="1" applyBorder="1" applyAlignment="1">
      <alignment/>
    </xf>
    <xf numFmtId="0" fontId="20" fillId="4" borderId="21" xfId="0" applyFont="1" applyFill="1" applyBorder="1" applyAlignment="1">
      <alignment horizontal="center" vertical="center"/>
    </xf>
    <xf numFmtId="0" fontId="20" fillId="4" borderId="11" xfId="0" applyFont="1" applyFill="1" applyBorder="1" applyAlignment="1">
      <alignment horizontal="right" vertical="center"/>
    </xf>
    <xf numFmtId="0" fontId="20" fillId="4" borderId="21" xfId="0" applyFont="1" applyFill="1" applyBorder="1" applyAlignment="1">
      <alignment horizontal="right" vertical="center"/>
    </xf>
    <xf numFmtId="164" fontId="14" fillId="4" borderId="32" xfId="0" applyNumberFormat="1" applyFont="1" applyFill="1" applyBorder="1" applyAlignment="1">
      <alignment vertical="center"/>
    </xf>
    <xf numFmtId="184" fontId="14" fillId="4" borderId="21" xfId="15" applyNumberFormat="1" applyFont="1" applyFill="1" applyBorder="1" applyAlignment="1">
      <alignment vertical="center"/>
    </xf>
    <xf numFmtId="184" fontId="14" fillId="4" borderId="22" xfId="15" applyNumberFormat="1" applyFont="1" applyFill="1" applyBorder="1" applyAlignment="1">
      <alignment vertical="center"/>
    </xf>
    <xf numFmtId="0" fontId="20" fillId="0" borderId="0" xfId="0" applyFont="1" applyFill="1"/>
    <xf numFmtId="164" fontId="14" fillId="0" borderId="0" xfId="0" applyNumberFormat="1" applyFont="1" applyFill="1" applyBorder="1" applyAlignment="1">
      <alignment vertical="center"/>
    </xf>
    <xf numFmtId="184" fontId="14" fillId="0" borderId="0" xfId="15" applyNumberFormat="1" applyFont="1" applyFill="1" applyBorder="1" applyAlignment="1">
      <alignment vertical="center"/>
    </xf>
    <xf numFmtId="0" fontId="22" fillId="0" borderId="0" xfId="0" applyFont="1" applyFill="1" applyAlignment="1">
      <alignment/>
    </xf>
    <xf numFmtId="0" fontId="22" fillId="0" borderId="0" xfId="0" applyFont="1" applyFill="1"/>
    <xf numFmtId="0" fontId="22" fillId="0" borderId="0" xfId="0" applyFont="1" applyFill="1"/>
    <xf numFmtId="0" fontId="20" fillId="0" borderId="0" xfId="0" applyFont="1"/>
    <xf numFmtId="0" fontId="10" fillId="4" borderId="10" xfId="0" applyFont="1" applyFill="1" applyBorder="1" applyAlignment="1">
      <alignment/>
    </xf>
    <xf numFmtId="0" fontId="10" fillId="4" borderId="0"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17" xfId="0" applyFont="1" applyFill="1" applyBorder="1" applyAlignment="1">
      <alignment horizontal="center" vertical="center"/>
    </xf>
    <xf numFmtId="0" fontId="5" fillId="4" borderId="10" xfId="0" applyFont="1" applyFill="1" applyBorder="1" applyAlignment="1">
      <alignment horizontal="left" vertical="center"/>
    </xf>
    <xf numFmtId="164" fontId="14" fillId="4" borderId="10" xfId="16" applyNumberFormat="1" applyFont="1" applyFill="1" applyBorder="1" applyAlignment="1">
      <alignment vertical="center"/>
    </xf>
    <xf numFmtId="164" fontId="14" fillId="4" borderId="0" xfId="18" applyNumberFormat="1" applyFont="1" applyFill="1" applyBorder="1" applyAlignment="1">
      <alignment vertical="center"/>
    </xf>
    <xf numFmtId="164" fontId="14" fillId="4" borderId="0" xfId="16" applyNumberFormat="1" applyFont="1" applyFill="1" applyBorder="1" applyAlignment="1">
      <alignment vertical="center"/>
    </xf>
    <xf numFmtId="171" fontId="14" fillId="4" borderId="0" xfId="18" applyNumberFormat="1" applyFont="1" applyFill="1" applyBorder="1" applyAlignment="1">
      <alignment vertical="center"/>
    </xf>
    <xf numFmtId="3" fontId="14" fillId="4" borderId="0" xfId="16" applyNumberFormat="1" applyFont="1" applyFill="1" applyBorder="1" applyAlignment="1" quotePrefix="1">
      <alignment horizontal="center" vertical="center"/>
    </xf>
    <xf numFmtId="164" fontId="14" fillId="4" borderId="31" xfId="0" applyNumberFormat="1" applyFont="1" applyFill="1" applyBorder="1" applyAlignment="1">
      <alignment vertical="center"/>
    </xf>
    <xf numFmtId="184" fontId="14" fillId="4" borderId="0" xfId="15" applyNumberFormat="1" applyFont="1" applyFill="1" applyBorder="1" applyAlignment="1">
      <alignment vertical="center"/>
    </xf>
    <xf numFmtId="184" fontId="14" fillId="4" borderId="18" xfId="15" applyNumberFormat="1" applyFont="1" applyFill="1" applyBorder="1" applyAlignment="1">
      <alignment vertical="center"/>
    </xf>
    <xf numFmtId="43" fontId="5" fillId="0" borderId="0" xfId="18" applyFont="1" applyAlignment="1">
      <alignment vertical="center"/>
    </xf>
    <xf numFmtId="3" fontId="5" fillId="0" borderId="0" xfId="0" applyNumberFormat="1" applyFont="1" applyAlignment="1">
      <alignment vertical="center"/>
    </xf>
    <xf numFmtId="164" fontId="5" fillId="0" borderId="0" xfId="0" applyNumberFormat="1" applyFont="1" applyAlignment="1">
      <alignment vertical="center"/>
    </xf>
    <xf numFmtId="3" fontId="14" fillId="4" borderId="10" xfId="18" applyNumberFormat="1" applyFont="1" applyFill="1" applyBorder="1" applyAlignment="1">
      <alignment vertical="center"/>
    </xf>
    <xf numFmtId="3" fontId="14" fillId="4" borderId="0" xfId="18" applyNumberFormat="1" applyFont="1" applyFill="1" applyBorder="1" applyAlignment="1">
      <alignment vertical="center"/>
    </xf>
    <xf numFmtId="3" fontId="14" fillId="4" borderId="31" xfId="18" applyNumberFormat="1" applyFont="1" applyFill="1" applyBorder="1" applyAlignment="1">
      <alignment vertical="center"/>
    </xf>
    <xf numFmtId="3" fontId="14" fillId="4" borderId="10" xfId="0" applyNumberFormat="1" applyFont="1" applyFill="1" applyBorder="1" applyAlignment="1" quotePrefix="1">
      <alignment horizontal="right" vertical="center"/>
    </xf>
    <xf numFmtId="3" fontId="14" fillId="4" borderId="0" xfId="18" applyNumberFormat="1" applyFont="1" applyFill="1" applyBorder="1" applyAlignment="1">
      <alignment horizontal="right" vertical="center"/>
    </xf>
    <xf numFmtId="3" fontId="14" fillId="4" borderId="31" xfId="18" applyNumberFormat="1" applyFont="1" applyFill="1" applyBorder="1" applyAlignment="1">
      <alignment horizontal="right" vertical="center"/>
    </xf>
    <xf numFmtId="164" fontId="14" fillId="4" borderId="0" xfId="18" applyNumberFormat="1" applyFont="1" applyFill="1" applyBorder="1" applyAlignment="1">
      <alignment horizontal="right" vertical="center"/>
    </xf>
    <xf numFmtId="0" fontId="5" fillId="4" borderId="22" xfId="0" applyNumberFormat="1" applyFont="1" applyFill="1" applyBorder="1" applyAlignment="1">
      <alignment horizontal="center" vertical="center"/>
    </xf>
    <xf numFmtId="184" fontId="23" fillId="4" borderId="21" xfId="0" applyNumberFormat="1" applyFont="1" applyFill="1" applyBorder="1" applyAlignment="1">
      <alignment horizontal="right" vertical="center"/>
    </xf>
    <xf numFmtId="184" fontId="20" fillId="4" borderId="21" xfId="0" applyNumberFormat="1" applyFont="1" applyFill="1" applyBorder="1" applyAlignment="1">
      <alignment horizontal="center" vertical="center"/>
    </xf>
    <xf numFmtId="184" fontId="14" fillId="4" borderId="32" xfId="0" applyNumberFormat="1" applyFont="1" applyFill="1" applyBorder="1" applyAlignment="1">
      <alignment horizontal="right" vertical="center"/>
    </xf>
    <xf numFmtId="184" fontId="20" fillId="0" borderId="0" xfId="0" applyNumberFormat="1" applyFont="1"/>
    <xf numFmtId="184" fontId="20" fillId="0" borderId="0" xfId="0" applyNumberFormat="1" applyFont="1" applyFill="1"/>
    <xf numFmtId="164" fontId="20" fillId="0" borderId="0" xfId="0" applyNumberFormat="1" applyFont="1" applyFill="1"/>
    <xf numFmtId="5" fontId="24" fillId="0" borderId="0" xfId="0" applyNumberFormat="1" applyFont="1"/>
    <xf numFmtId="0" fontId="24" fillId="0" borderId="0" xfId="0" applyFont="1"/>
    <xf numFmtId="3" fontId="24" fillId="0" borderId="0" xfId="0" applyNumberFormat="1" applyFont="1"/>
    <xf numFmtId="0" fontId="4" fillId="0" borderId="0" xfId="0" applyFont="1"/>
    <xf numFmtId="171" fontId="14" fillId="4" borderId="10" xfId="18" applyNumberFormat="1" applyFont="1" applyFill="1" applyBorder="1" applyAlignment="1">
      <alignment vertical="center"/>
    </xf>
    <xf numFmtId="171" fontId="14" fillId="4" borderId="0" xfId="18" applyNumberFormat="1" applyFont="1" applyFill="1" applyBorder="1" applyAlignment="1">
      <alignment horizontal="right" vertical="center"/>
    </xf>
    <xf numFmtId="171" fontId="14" fillId="4" borderId="31" xfId="18" applyNumberFormat="1" applyFont="1" applyFill="1" applyBorder="1" applyAlignment="1">
      <alignment vertical="center"/>
    </xf>
    <xf numFmtId="171" fontId="14" fillId="4" borderId="18" xfId="18" applyNumberFormat="1" applyFont="1" applyFill="1" applyBorder="1" applyAlignment="1">
      <alignment vertical="center"/>
    </xf>
    <xf numFmtId="171" fontId="5" fillId="0" borderId="0" xfId="0" applyNumberFormat="1" applyFont="1" applyAlignment="1">
      <alignment vertical="center"/>
    </xf>
    <xf numFmtId="184" fontId="14" fillId="4" borderId="10" xfId="18" applyNumberFormat="1" applyFont="1" applyFill="1" applyBorder="1" applyAlignment="1">
      <alignment vertical="center"/>
    </xf>
    <xf numFmtId="184" fontId="14" fillId="4" borderId="0" xfId="18" applyNumberFormat="1" applyFont="1" applyFill="1" applyBorder="1" applyAlignment="1">
      <alignment vertical="center"/>
    </xf>
    <xf numFmtId="184" fontId="14" fillId="4" borderId="31" xfId="18" applyNumberFormat="1" applyFont="1" applyFill="1" applyBorder="1" applyAlignment="1">
      <alignment vertical="center"/>
    </xf>
    <xf numFmtId="171" fontId="20" fillId="0" borderId="0" xfId="0" applyNumberFormat="1" applyFont="1"/>
    <xf numFmtId="0" fontId="0" fillId="0" borderId="0" xfId="0" applyAlignment="1">
      <alignment horizontal="center"/>
    </xf>
    <xf numFmtId="187" fontId="0" fillId="0" borderId="0" xfId="0" applyNumberFormat="1"/>
    <xf numFmtId="3" fontId="0" fillId="0" borderId="0" xfId="0" applyNumberFormat="1"/>
    <xf numFmtId="0" fontId="5" fillId="0" borderId="0" xfId="0" applyFont="1" applyBorder="1"/>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30" xfId="0" applyFont="1" applyFill="1" applyBorder="1" applyAlignment="1">
      <alignment horizontal="center" vertical="center"/>
    </xf>
    <xf numFmtId="0" fontId="16" fillId="4" borderId="17" xfId="0" applyFont="1" applyFill="1" applyBorder="1" applyAlignment="1">
      <alignment horizontal="center" vertical="center"/>
    </xf>
    <xf numFmtId="164" fontId="16" fillId="4" borderId="10" xfId="16" applyNumberFormat="1" applyFont="1" applyFill="1" applyBorder="1" applyAlignment="1">
      <alignment horizontal="right" vertical="center"/>
    </xf>
    <xf numFmtId="164" fontId="16" fillId="4" borderId="0" xfId="18" applyNumberFormat="1" applyFont="1" applyFill="1" applyBorder="1" applyAlignment="1">
      <alignment horizontal="right" vertical="center"/>
    </xf>
    <xf numFmtId="164" fontId="16" fillId="4" borderId="0" xfId="16" applyNumberFormat="1" applyFont="1" applyFill="1" applyBorder="1" applyAlignment="1">
      <alignment horizontal="right" vertical="center"/>
    </xf>
    <xf numFmtId="164" fontId="16" fillId="4" borderId="31" xfId="0" applyNumberFormat="1" applyFont="1" applyFill="1" applyBorder="1" applyAlignment="1">
      <alignment horizontal="right" vertical="center"/>
    </xf>
    <xf numFmtId="43" fontId="5" fillId="0" borderId="0" xfId="18" applyFont="1" applyBorder="1" applyAlignment="1">
      <alignment vertical="center"/>
    </xf>
    <xf numFmtId="164" fontId="5" fillId="0" borderId="0" xfId="0" applyNumberFormat="1" applyFont="1" applyBorder="1" applyAlignment="1">
      <alignment vertical="center"/>
    </xf>
    <xf numFmtId="3" fontId="16" fillId="4" borderId="10" xfId="16" applyNumberFormat="1" applyFont="1" applyFill="1" applyBorder="1" applyAlignment="1">
      <alignment horizontal="right" vertical="center"/>
    </xf>
    <xf numFmtId="3" fontId="16" fillId="4" borderId="0" xfId="18" applyNumberFormat="1" applyFont="1" applyFill="1" applyBorder="1" applyAlignment="1">
      <alignment horizontal="right" vertical="center"/>
    </xf>
    <xf numFmtId="3" fontId="16" fillId="4" borderId="0" xfId="16" applyNumberFormat="1" applyFont="1" applyFill="1" applyBorder="1" applyAlignment="1">
      <alignment horizontal="right" vertical="center"/>
    </xf>
    <xf numFmtId="3" fontId="16" fillId="4" borderId="10" xfId="18" applyNumberFormat="1" applyFont="1" applyFill="1" applyBorder="1" applyAlignment="1">
      <alignment horizontal="right" vertical="center"/>
    </xf>
    <xf numFmtId="164" fontId="16" fillId="4" borderId="10" xfId="18" applyNumberFormat="1" applyFont="1" applyFill="1" applyBorder="1" applyAlignment="1">
      <alignment horizontal="right" vertical="center"/>
    </xf>
    <xf numFmtId="184" fontId="16" fillId="4" borderId="10" xfId="16" applyNumberFormat="1" applyFont="1" applyFill="1" applyBorder="1" applyAlignment="1">
      <alignment vertical="center"/>
    </xf>
    <xf numFmtId="184" fontId="16" fillId="4" borderId="31" xfId="0" applyNumberFormat="1" applyFont="1" applyFill="1" applyBorder="1" applyAlignment="1">
      <alignment vertical="center"/>
    </xf>
    <xf numFmtId="0" fontId="16" fillId="4" borderId="11" xfId="0" applyFont="1" applyFill="1" applyBorder="1" applyAlignment="1">
      <alignment horizontal="right" vertical="center"/>
    </xf>
    <xf numFmtId="0" fontId="16" fillId="4" borderId="21" xfId="0" applyFont="1" applyFill="1" applyBorder="1" applyAlignment="1">
      <alignment horizontal="right" vertical="center"/>
    </xf>
    <xf numFmtId="164" fontId="16" fillId="4" borderId="32" xfId="0" applyNumberFormat="1" applyFont="1" applyFill="1" applyBorder="1" applyAlignment="1">
      <alignment vertical="center"/>
    </xf>
    <xf numFmtId="184" fontId="16" fillId="4" borderId="21" xfId="15" applyNumberFormat="1" applyFont="1" applyFill="1" applyBorder="1" applyAlignment="1">
      <alignment vertical="center"/>
    </xf>
    <xf numFmtId="184" fontId="16" fillId="4" borderId="22" xfId="15" applyNumberFormat="1" applyFont="1" applyFill="1" applyBorder="1" applyAlignment="1">
      <alignment vertical="center"/>
    </xf>
    <xf numFmtId="0" fontId="20" fillId="0" borderId="0" xfId="0" applyFont="1" applyBorder="1"/>
    <xf numFmtId="0" fontId="20" fillId="0" borderId="0" xfId="0" applyFont="1" applyFill="1" applyBorder="1"/>
    <xf numFmtId="0" fontId="22" fillId="0" borderId="0" xfId="0" applyFont="1" applyFill="1" applyBorder="1" applyAlignment="1">
      <alignment/>
    </xf>
    <xf numFmtId="171" fontId="20" fillId="0" borderId="0" xfId="0" applyNumberFormat="1" applyFont="1" applyFill="1"/>
    <xf numFmtId="5" fontId="0" fillId="0" borderId="0" xfId="0" applyNumberFormat="1"/>
    <xf numFmtId="170" fontId="0" fillId="0" borderId="0" xfId="0" applyNumberFormat="1"/>
    <xf numFmtId="0" fontId="5" fillId="2" borderId="18" xfId="0" applyFont="1" applyFill="1" applyBorder="1"/>
    <xf numFmtId="0" fontId="5" fillId="0" borderId="30" xfId="0" applyFont="1" applyFill="1" applyBorder="1" applyAlignment="1">
      <alignment vertical="center"/>
    </xf>
    <xf numFmtId="0" fontId="5" fillId="0" borderId="17" xfId="0" applyFont="1" applyFill="1" applyBorder="1" applyAlignment="1">
      <alignment vertical="center"/>
    </xf>
    <xf numFmtId="0" fontId="5" fillId="0" borderId="31" xfId="0" applyFont="1" applyFill="1" applyBorder="1" applyAlignment="1">
      <alignment vertical="center"/>
    </xf>
    <xf numFmtId="0" fontId="5" fillId="0" borderId="18" xfId="0" applyFont="1" applyFill="1" applyBorder="1" applyAlignment="1">
      <alignment vertical="center"/>
    </xf>
    <xf numFmtId="0" fontId="5" fillId="0" borderId="10" xfId="0" applyFont="1" applyFill="1" applyBorder="1" applyAlignment="1">
      <alignment vertical="center"/>
    </xf>
    <xf numFmtId="0" fontId="5" fillId="0" borderId="32" xfId="0" applyFont="1" applyFill="1" applyBorder="1" applyAlignment="1">
      <alignment vertical="center"/>
    </xf>
    <xf numFmtId="0" fontId="5" fillId="0" borderId="22" xfId="0" applyFont="1" applyFill="1" applyBorder="1" applyAlignment="1">
      <alignment vertical="center"/>
    </xf>
    <xf numFmtId="0" fontId="5" fillId="4" borderId="0" xfId="0" applyNumberFormat="1" applyFont="1" applyFill="1" applyBorder="1" applyAlignment="1">
      <alignment horizontal="left" vertical="center"/>
    </xf>
    <xf numFmtId="171" fontId="14" fillId="4" borderId="0" xfId="18" applyNumberFormat="1" applyFont="1" applyFill="1" applyBorder="1" applyAlignment="1" quotePrefix="1">
      <alignment horizontal="right" vertical="center"/>
    </xf>
    <xf numFmtId="188" fontId="14" fillId="4" borderId="18" xfId="0" applyNumberFormat="1" applyFont="1" applyFill="1" applyBorder="1" applyAlignment="1">
      <alignment vertical="center"/>
    </xf>
    <xf numFmtId="171" fontId="14" fillId="4" borderId="10" xfId="18" applyNumberFormat="1" applyFont="1" applyFill="1" applyBorder="1" applyAlignment="1" quotePrefix="1">
      <alignment horizontal="right" vertical="center"/>
    </xf>
    <xf numFmtId="0" fontId="20" fillId="4" borderId="32" xfId="0" applyFont="1" applyFill="1" applyBorder="1" applyAlignment="1">
      <alignment horizontal="right" vertical="center"/>
    </xf>
    <xf numFmtId="0" fontId="20" fillId="4" borderId="22" xfId="0" applyFont="1" applyFill="1" applyBorder="1" applyAlignment="1">
      <alignment horizontal="right" vertical="center"/>
    </xf>
    <xf numFmtId="164" fontId="0" fillId="0" borderId="0" xfId="0" applyNumberFormat="1"/>
    <xf numFmtId="0" fontId="5" fillId="0" borderId="8" xfId="0" applyFont="1" applyFill="1" applyBorder="1" applyAlignment="1">
      <alignment vertical="center"/>
    </xf>
    <xf numFmtId="0" fontId="5" fillId="0" borderId="21" xfId="0" applyFont="1" applyFill="1" applyBorder="1" applyAlignment="1">
      <alignment vertical="center"/>
    </xf>
    <xf numFmtId="164" fontId="14" fillId="4" borderId="31" xfId="16" applyNumberFormat="1" applyFont="1" applyFill="1" applyBorder="1" applyAlignment="1">
      <alignment vertical="center"/>
    </xf>
    <xf numFmtId="3" fontId="5" fillId="0" borderId="0" xfId="0" applyNumberFormat="1" applyFont="1" applyBorder="1" applyAlignment="1">
      <alignment vertical="center"/>
    </xf>
    <xf numFmtId="3" fontId="14" fillId="4" borderId="31" xfId="16" applyNumberFormat="1" applyFont="1" applyFill="1" applyBorder="1" applyAlignment="1">
      <alignment vertical="center"/>
    </xf>
    <xf numFmtId="3" fontId="20" fillId="0" borderId="0" xfId="0" applyNumberFormat="1" applyFont="1"/>
    <xf numFmtId="0" fontId="20" fillId="2" borderId="17" xfId="0" applyFont="1" applyFill="1" applyBorder="1"/>
    <xf numFmtId="0" fontId="5" fillId="2" borderId="22" xfId="0" applyFont="1" applyFill="1" applyBorder="1"/>
    <xf numFmtId="0" fontId="10" fillId="0" borderId="7" xfId="0" applyFont="1" applyFill="1" applyBorder="1" applyAlignment="1">
      <alignment horizontal="left" vertical="center"/>
    </xf>
    <xf numFmtId="0" fontId="5" fillId="0" borderId="7" xfId="0" applyFont="1" applyFill="1" applyBorder="1" applyAlignment="1">
      <alignment vertical="center"/>
    </xf>
    <xf numFmtId="0" fontId="5" fillId="0" borderId="30" xfId="0" applyFont="1" applyFill="1" applyBorder="1" applyAlignment="1">
      <alignment horizontal="center"/>
    </xf>
    <xf numFmtId="0" fontId="5" fillId="0" borderId="8" xfId="0" applyFont="1" applyFill="1" applyBorder="1" applyAlignment="1">
      <alignment horizontal="center"/>
    </xf>
    <xf numFmtId="0" fontId="0" fillId="0" borderId="8" xfId="0" applyBorder="1"/>
    <xf numFmtId="0" fontId="5" fillId="0" borderId="10" xfId="0" applyFont="1" applyFill="1" applyBorder="1" applyAlignment="1">
      <alignment horizontal="centerContinuous"/>
    </xf>
    <xf numFmtId="0" fontId="5" fillId="0" borderId="0" xfId="0" applyFont="1" applyFill="1" applyBorder="1" applyAlignment="1">
      <alignment horizontal="centerContinuous"/>
    </xf>
    <xf numFmtId="0" fontId="5" fillId="0" borderId="31" xfId="0" applyFont="1" applyFill="1" applyBorder="1" applyAlignment="1">
      <alignment horizontal="center"/>
    </xf>
    <xf numFmtId="9" fontId="5" fillId="0" borderId="0" xfId="0" applyNumberFormat="1" applyFont="1" applyFill="1" applyBorder="1" applyAlignment="1">
      <alignment horizontal="centerContinuous" vertical="center"/>
    </xf>
    <xf numFmtId="9" fontId="5" fillId="0" borderId="18" xfId="0" applyNumberFormat="1" applyFont="1" applyFill="1" applyBorder="1" applyAlignment="1">
      <alignment horizontal="centerContinuous" vertical="center"/>
    </xf>
    <xf numFmtId="0" fontId="1" fillId="0" borderId="31" xfId="0" applyFont="1" applyBorder="1"/>
    <xf numFmtId="0" fontId="5" fillId="0" borderId="31" xfId="0" applyFont="1" applyFill="1" applyBorder="1" applyAlignment="1">
      <alignment horizontal="centerContinuous"/>
    </xf>
    <xf numFmtId="0" fontId="25" fillId="0" borderId="31" xfId="0" applyFont="1" applyBorder="1" applyAlignment="1">
      <alignment horizontal="centerContinuous"/>
    </xf>
    <xf numFmtId="0" fontId="9" fillId="0" borderId="0" xfId="0" applyFont="1" applyFill="1" applyBorder="1" applyAlignment="1">
      <alignment horizontal="centerContinuous"/>
    </xf>
    <xf numFmtId="0" fontId="26" fillId="0" borderId="0" xfId="0" applyFont="1" applyFill="1" applyBorder="1" applyAlignment="1">
      <alignment horizontal="centerContinuous"/>
    </xf>
    <xf numFmtId="0" fontId="26" fillId="0" borderId="18" xfId="0" applyFont="1" applyFill="1" applyBorder="1" applyAlignment="1">
      <alignment horizontal="centerContinuous"/>
    </xf>
    <xf numFmtId="0" fontId="10" fillId="0" borderId="32" xfId="0" applyFont="1" applyFill="1" applyBorder="1" applyAlignment="1">
      <alignment horizontal="center" vertical="top"/>
    </xf>
    <xf numFmtId="0" fontId="5" fillId="0" borderId="21" xfId="0" applyFont="1" applyFill="1" applyBorder="1"/>
    <xf numFmtId="0" fontId="5" fillId="0" borderId="22" xfId="0" applyFont="1" applyFill="1" applyBorder="1"/>
    <xf numFmtId="0" fontId="10" fillId="4" borderId="18" xfId="0" applyFont="1" applyFill="1" applyBorder="1" applyAlignment="1">
      <alignment horizontal="center" vertical="center"/>
    </xf>
    <xf numFmtId="0" fontId="10" fillId="4" borderId="31" xfId="0" applyFont="1" applyFill="1" applyBorder="1" applyAlignment="1">
      <alignment horizontal="center" vertical="center"/>
    </xf>
    <xf numFmtId="189" fontId="5" fillId="4" borderId="0" xfId="0" applyNumberFormat="1" applyFont="1" applyFill="1" applyBorder="1" applyAlignment="1">
      <alignment vertical="center"/>
    </xf>
    <xf numFmtId="183" fontId="5" fillId="4" borderId="0" xfId="0" applyNumberFormat="1" applyFont="1" applyFill="1" applyBorder="1" applyAlignment="1">
      <alignment vertical="center"/>
    </xf>
    <xf numFmtId="164" fontId="5" fillId="4" borderId="31" xfId="0" applyNumberFormat="1" applyFont="1" applyFill="1" applyBorder="1" applyAlignment="1">
      <alignment horizontal="right" vertical="center"/>
    </xf>
    <xf numFmtId="184" fontId="5" fillId="4" borderId="0" xfId="15" applyNumberFormat="1" applyFont="1" applyFill="1" applyBorder="1" applyAlignment="1">
      <alignment horizontal="right" vertical="center"/>
    </xf>
    <xf numFmtId="164" fontId="5" fillId="4" borderId="18" xfId="0" applyNumberFormat="1" applyFont="1" applyFill="1" applyBorder="1" applyAlignment="1">
      <alignment horizontal="right" vertical="center"/>
    </xf>
    <xf numFmtId="3" fontId="5" fillId="4" borderId="31" xfId="18" applyNumberFormat="1" applyFont="1" applyFill="1" applyBorder="1" applyAlignment="1">
      <alignment horizontal="right" vertical="center"/>
    </xf>
    <xf numFmtId="3" fontId="5" fillId="4" borderId="0" xfId="18" applyNumberFormat="1" applyFont="1" applyFill="1" applyBorder="1" applyAlignment="1">
      <alignment horizontal="right" vertical="center"/>
    </xf>
    <xf numFmtId="3" fontId="5" fillId="4" borderId="18" xfId="18" applyNumberFormat="1" applyFont="1" applyFill="1" applyBorder="1" applyAlignment="1">
      <alignment horizontal="right" vertical="center"/>
    </xf>
    <xf numFmtId="0" fontId="20" fillId="4" borderId="21" xfId="0" applyFont="1" applyFill="1" applyBorder="1"/>
    <xf numFmtId="0" fontId="20" fillId="4" borderId="22" xfId="0" applyFont="1" applyFill="1" applyBorder="1"/>
    <xf numFmtId="0" fontId="20" fillId="2" borderId="17" xfId="0" applyFont="1" applyFill="1" applyBorder="1" applyAlignment="1">
      <alignment horizontal="center"/>
    </xf>
    <xf numFmtId="0" fontId="5" fillId="0" borderId="10" xfId="0" applyFont="1" applyBorder="1"/>
    <xf numFmtId="0" fontId="5" fillId="0" borderId="0" xfId="0" applyFont="1" applyFill="1" applyBorder="1" applyAlignment="1">
      <alignment horizontal="left"/>
    </xf>
    <xf numFmtId="0" fontId="5" fillId="4" borderId="0" xfId="0" applyFont="1" applyFill="1" applyBorder="1" applyAlignment="1">
      <alignment horizontal="left" vertical="center"/>
    </xf>
    <xf numFmtId="3" fontId="14" fillId="4" borderId="10" xfId="0" applyNumberFormat="1" applyFont="1" applyFill="1" applyBorder="1" applyAlignment="1">
      <alignment vertical="center"/>
    </xf>
    <xf numFmtId="183" fontId="14" fillId="4" borderId="0" xfId="0" applyNumberFormat="1" applyFont="1" applyFill="1" applyBorder="1" applyAlignment="1">
      <alignment vertical="center"/>
    </xf>
    <xf numFmtId="3" fontId="14" fillId="4" borderId="0" xfId="0" applyNumberFormat="1" applyFont="1" applyFill="1" applyBorder="1" applyAlignment="1">
      <alignment vertical="center"/>
    </xf>
    <xf numFmtId="188" fontId="14" fillId="4" borderId="0" xfId="0" applyNumberFormat="1" applyFont="1" applyFill="1" applyBorder="1" applyAlignment="1">
      <alignment vertical="center"/>
    </xf>
    <xf numFmtId="3" fontId="14" fillId="4" borderId="0" xfId="0" applyNumberFormat="1" applyFont="1" applyFill="1" applyBorder="1" applyAlignment="1">
      <alignment horizontal="right" vertical="center"/>
    </xf>
    <xf numFmtId="3" fontId="14" fillId="4" borderId="0" xfId="0" applyNumberFormat="1" applyFont="1" applyFill="1" applyBorder="1" applyAlignment="1" quotePrefix="1">
      <alignment horizontal="right" vertical="center"/>
    </xf>
    <xf numFmtId="184" fontId="14" fillId="4" borderId="10" xfId="0" applyNumberFormat="1" applyFont="1" applyFill="1" applyBorder="1" applyAlignment="1">
      <alignment vertical="center"/>
    </xf>
    <xf numFmtId="184" fontId="14" fillId="4" borderId="0" xfId="0" applyNumberFormat="1" applyFont="1" applyFill="1" applyBorder="1" applyAlignment="1">
      <alignment vertical="center"/>
    </xf>
    <xf numFmtId="190" fontId="0" fillId="0" borderId="0" xfId="0" applyNumberFormat="1"/>
    <xf numFmtId="190" fontId="20" fillId="0" borderId="0" xfId="0" applyNumberFormat="1" applyFont="1"/>
    <xf numFmtId="10" fontId="20" fillId="0" borderId="0" xfId="0" applyNumberFormat="1" applyFont="1"/>
    <xf numFmtId="10" fontId="5" fillId="0" borderId="0" xfId="0" applyNumberFormat="1" applyFont="1" applyBorder="1" applyAlignment="1">
      <alignment vertical="center"/>
    </xf>
    <xf numFmtId="10" fontId="5" fillId="0" borderId="0" xfId="0" applyNumberFormat="1" applyFont="1" applyAlignment="1">
      <alignment vertical="center"/>
    </xf>
    <xf numFmtId="3" fontId="5" fillId="0" borderId="0" xfId="0" applyNumberFormat="1" applyFont="1"/>
    <xf numFmtId="10" fontId="5" fillId="0" borderId="0" xfId="0" applyNumberFormat="1" applyFont="1"/>
    <xf numFmtId="164" fontId="14" fillId="4" borderId="10" xfId="0" applyNumberFormat="1" applyFont="1" applyFill="1" applyBorder="1" applyAlignment="1">
      <alignment vertical="center"/>
    </xf>
    <xf numFmtId="164" fontId="14" fillId="4" borderId="0" xfId="0" applyNumberFormat="1" applyFont="1" applyFill="1" applyBorder="1" applyAlignment="1">
      <alignment vertical="center"/>
    </xf>
    <xf numFmtId="164" fontId="14" fillId="4" borderId="0" xfId="0" applyNumberFormat="1" applyFont="1" applyFill="1" applyBorder="1" applyAlignment="1" quotePrefix="1">
      <alignment horizontal="right" vertical="center"/>
    </xf>
    <xf numFmtId="3" fontId="17" fillId="0" borderId="0" xfId="0" applyNumberFormat="1" applyFont="1" applyAlignment="1">
      <alignment vertical="center"/>
    </xf>
    <xf numFmtId="3" fontId="14" fillId="4" borderId="31" xfId="0" applyNumberFormat="1" applyFont="1" applyFill="1" applyBorder="1" applyAlignment="1">
      <alignment vertical="center"/>
    </xf>
    <xf numFmtId="164" fontId="14" fillId="4" borderId="0" xfId="0" applyNumberFormat="1" applyFont="1" applyFill="1" applyBorder="1" applyAlignment="1">
      <alignment horizontal="right" vertical="center"/>
    </xf>
    <xf numFmtId="164" fontId="14" fillId="4" borderId="10" xfId="0" applyNumberFormat="1" applyFont="1" applyFill="1" applyBorder="1" applyAlignment="1" quotePrefix="1">
      <alignment horizontal="right" vertical="center"/>
    </xf>
    <xf numFmtId="184" fontId="14" fillId="4" borderId="31" xfId="0" applyNumberFormat="1" applyFont="1" applyFill="1" applyBorder="1" applyAlignment="1">
      <alignment vertical="center"/>
    </xf>
    <xf numFmtId="10" fontId="17" fillId="0" borderId="0" xfId="0" applyNumberFormat="1" applyFont="1" applyAlignment="1">
      <alignment vertical="center"/>
    </xf>
    <xf numFmtId="164" fontId="20" fillId="0" borderId="0" xfId="0" applyNumberFormat="1" applyFont="1" applyFill="1" applyBorder="1"/>
    <xf numFmtId="10" fontId="0" fillId="0" borderId="0" xfId="0" applyNumberFormat="1"/>
    <xf numFmtId="164" fontId="0" fillId="0" borderId="0" xfId="0" applyNumberFormat="1" applyBorder="1"/>
    <xf numFmtId="164" fontId="20" fillId="0" borderId="0" xfId="0" applyNumberFormat="1" applyFont="1"/>
    <xf numFmtId="0" fontId="27" fillId="0" borderId="30" xfId="0" applyFont="1" applyFill="1" applyBorder="1" applyAlignment="1">
      <alignment vertical="center"/>
    </xf>
    <xf numFmtId="0" fontId="27" fillId="0" borderId="17" xfId="0" applyFont="1" applyFill="1" applyBorder="1" applyAlignment="1">
      <alignment vertical="center"/>
    </xf>
    <xf numFmtId="0" fontId="27" fillId="0" borderId="31" xfId="0" applyFont="1" applyFill="1" applyBorder="1" applyAlignment="1">
      <alignment vertical="center"/>
    </xf>
    <xf numFmtId="0" fontId="27" fillId="0" borderId="18" xfId="0" applyFont="1" applyFill="1" applyBorder="1" applyAlignment="1">
      <alignment vertical="center"/>
    </xf>
    <xf numFmtId="0" fontId="27" fillId="0" borderId="32" xfId="0" applyFont="1" applyFill="1" applyBorder="1" applyAlignment="1">
      <alignment vertical="center"/>
    </xf>
    <xf numFmtId="0" fontId="27" fillId="0" borderId="22" xfId="0" applyFont="1" applyFill="1" applyBorder="1" applyAlignment="1">
      <alignment vertical="center"/>
    </xf>
    <xf numFmtId="0" fontId="5" fillId="4" borderId="0" xfId="0" applyFont="1" applyFill="1" applyAlignment="1">
      <alignment vertical="center"/>
    </xf>
    <xf numFmtId="184" fontId="14" fillId="4" borderId="10" xfId="15" applyNumberFormat="1" applyFont="1" applyFill="1" applyBorder="1" applyAlignment="1">
      <alignment vertical="center"/>
    </xf>
    <xf numFmtId="184" fontId="14" fillId="4" borderId="31" xfId="15" applyNumberFormat="1" applyFont="1" applyFill="1" applyBorder="1" applyAlignment="1">
      <alignment vertical="center"/>
    </xf>
    <xf numFmtId="0" fontId="4" fillId="0" borderId="0" xfId="0" applyFont="1" applyBorder="1"/>
    <xf numFmtId="0" fontId="22" fillId="0" borderId="0" xfId="0" applyFont="1" applyAlignment="1">
      <alignment/>
    </xf>
    <xf numFmtId="0" fontId="22" fillId="0" borderId="0" xfId="0" applyFont="1" applyBorder="1" applyAlignment="1">
      <alignment/>
    </xf>
    <xf numFmtId="164" fontId="28" fillId="0" borderId="0" xfId="0" applyNumberFormat="1" applyFont="1"/>
    <xf numFmtId="0" fontId="11" fillId="2" borderId="4" xfId="0" applyFont="1" applyFill="1" applyBorder="1" applyAlignment="1">
      <alignment horizontal="centerContinuous"/>
    </xf>
    <xf numFmtId="0" fontId="5" fillId="2" borderId="5" xfId="0" applyFont="1" applyFill="1" applyBorder="1" applyAlignment="1">
      <alignment horizontal="centerContinuous"/>
    </xf>
    <xf numFmtId="0" fontId="6" fillId="2" borderId="4" xfId="0" applyFont="1" applyFill="1" applyBorder="1" applyAlignment="1">
      <alignment horizontal="centerContinuous"/>
    </xf>
    <xf numFmtId="0" fontId="21" fillId="2" borderId="0" xfId="0" applyFont="1" applyFill="1" applyBorder="1" applyAlignment="1">
      <alignment horizontal="centerContinuous"/>
    </xf>
    <xf numFmtId="0" fontId="6" fillId="2" borderId="4" xfId="0" applyFont="1" applyFill="1" applyBorder="1" applyAlignment="1">
      <alignment horizontal="centerContinuous" vertical="top"/>
    </xf>
    <xf numFmtId="0" fontId="7" fillId="2" borderId="0" xfId="0" applyFont="1" applyFill="1" applyBorder="1" applyAlignment="1">
      <alignment horizontal="centerContinuous" vertical="top"/>
    </xf>
    <xf numFmtId="0" fontId="21" fillId="2" borderId="0" xfId="0" applyFont="1" applyFill="1" applyBorder="1" applyAlignment="1">
      <alignment horizontal="centerContinuous" vertical="top"/>
    </xf>
    <xf numFmtId="0" fontId="5" fillId="2" borderId="5" xfId="0" applyFont="1" applyFill="1" applyBorder="1" applyAlignment="1">
      <alignment horizontal="centerContinuous" vertical="top"/>
    </xf>
    <xf numFmtId="0" fontId="5" fillId="0" borderId="7" xfId="0" applyFont="1" applyFill="1" applyBorder="1"/>
    <xf numFmtId="0" fontId="5" fillId="0" borderId="9" xfId="0" applyFont="1" applyFill="1" applyBorder="1"/>
    <xf numFmtId="0" fontId="5" fillId="0" borderId="10" xfId="0" applyFont="1" applyFill="1" applyBorder="1" applyAlignment="1">
      <alignment horizontal="centerContinuous" vertical="center"/>
    </xf>
    <xf numFmtId="0" fontId="5" fillId="0" borderId="0" xfId="0" applyFont="1" applyBorder="1" applyAlignment="1">
      <alignment vertical="center"/>
    </xf>
    <xf numFmtId="0" fontId="5" fillId="0" borderId="5" xfId="0" applyFont="1" applyFill="1" applyBorder="1" applyAlignment="1">
      <alignment horizontal="centerContinuous" vertical="center"/>
    </xf>
    <xf numFmtId="0" fontId="5" fillId="0" borderId="0" xfId="0" applyFont="1" applyFill="1" applyBorder="1" applyAlignment="1">
      <alignment horizontal="right" vertical="center"/>
    </xf>
    <xf numFmtId="0" fontId="10" fillId="0" borderId="28" xfId="0" applyFont="1" applyFill="1" applyBorder="1" applyAlignment="1">
      <alignment horizontal="centerContinuous" vertical="top"/>
    </xf>
    <xf numFmtId="0" fontId="10" fillId="0" borderId="21" xfId="0" applyFont="1" applyFill="1" applyBorder="1" applyAlignment="1">
      <alignment horizontal="centerContinuous" vertical="top"/>
    </xf>
    <xf numFmtId="0" fontId="8" fillId="0" borderId="11" xfId="0" applyFont="1" applyFill="1" applyBorder="1" applyAlignment="1">
      <alignment horizontal="center" vertical="top"/>
    </xf>
    <xf numFmtId="0" fontId="5" fillId="0" borderId="29" xfId="0" applyFont="1" applyFill="1" applyBorder="1"/>
    <xf numFmtId="0" fontId="10" fillId="4" borderId="0" xfId="0" applyFont="1" applyFill="1" applyBorder="1" applyAlignment="1">
      <alignment/>
    </xf>
    <xf numFmtId="0" fontId="10" fillId="4" borderId="8" xfId="0" applyFont="1" applyFill="1" applyBorder="1"/>
    <xf numFmtId="0" fontId="10" fillId="4" borderId="4" xfId="0" applyFont="1" applyFill="1" applyBorder="1" applyAlignment="1">
      <alignment vertical="center"/>
    </xf>
    <xf numFmtId="0" fontId="10" fillId="4" borderId="0" xfId="0" applyFont="1" applyFill="1" applyBorder="1" applyAlignment="1">
      <alignment vertical="center"/>
    </xf>
    <xf numFmtId="0" fontId="10" fillId="4" borderId="18" xfId="0" applyFont="1" applyFill="1" applyBorder="1" applyAlignment="1">
      <alignment vertical="center"/>
    </xf>
    <xf numFmtId="191" fontId="4" fillId="4" borderId="0" xfId="0" applyNumberFormat="1" applyFont="1" applyFill="1" applyBorder="1" applyAlignment="1">
      <alignment vertical="center"/>
    </xf>
    <xf numFmtId="192" fontId="5" fillId="4" borderId="0" xfId="0" applyNumberFormat="1" applyFont="1" applyFill="1" applyBorder="1" applyAlignment="1">
      <alignment horizontal="right" vertical="center"/>
    </xf>
    <xf numFmtId="168" fontId="4" fillId="4" borderId="0" xfId="0" applyNumberFormat="1" applyFont="1" applyFill="1" applyBorder="1" applyAlignment="1">
      <alignment vertical="center"/>
    </xf>
    <xf numFmtId="168" fontId="4" fillId="4" borderId="5" xfId="0" applyNumberFormat="1" applyFont="1" applyFill="1" applyBorder="1" applyAlignment="1">
      <alignment vertical="center"/>
    </xf>
    <xf numFmtId="193" fontId="10" fillId="4" borderId="18" xfId="0" applyNumberFormat="1" applyFont="1" applyFill="1" applyBorder="1" applyAlignment="1">
      <alignment vertical="center"/>
    </xf>
    <xf numFmtId="0" fontId="29" fillId="4" borderId="4" xfId="0" applyFont="1" applyFill="1" applyBorder="1" applyAlignment="1">
      <alignment vertical="center"/>
    </xf>
    <xf numFmtId="0" fontId="29" fillId="4" borderId="0" xfId="0" applyFont="1" applyFill="1" applyBorder="1" applyAlignment="1">
      <alignment vertical="center"/>
    </xf>
    <xf numFmtId="193" fontId="29" fillId="4" borderId="18" xfId="0" applyNumberFormat="1" applyFont="1" applyFill="1" applyBorder="1" applyAlignment="1">
      <alignment vertical="center"/>
    </xf>
    <xf numFmtId="193" fontId="30" fillId="4" borderId="0" xfId="0" applyNumberFormat="1" applyFont="1" applyFill="1" applyBorder="1" applyAlignment="1">
      <alignment vertical="center"/>
    </xf>
    <xf numFmtId="193" fontId="30" fillId="4" borderId="5" xfId="0" applyNumberFormat="1" applyFont="1" applyFill="1" applyBorder="1" applyAlignment="1">
      <alignment vertical="center"/>
    </xf>
    <xf numFmtId="0" fontId="29" fillId="4" borderId="18" xfId="0" applyFont="1" applyFill="1" applyBorder="1" applyAlignment="1">
      <alignment vertical="center"/>
    </xf>
    <xf numFmtId="2" fontId="31" fillId="0" borderId="0" xfId="20" applyNumberFormat="1" applyAlignment="1" applyProtection="1">
      <alignment/>
      <protection/>
    </xf>
    <xf numFmtId="192" fontId="5" fillId="4" borderId="0" xfId="0" applyNumberFormat="1" applyFont="1" applyFill="1" applyBorder="1" applyAlignment="1">
      <alignment vertical="center"/>
    </xf>
    <xf numFmtId="4" fontId="0" fillId="0" borderId="0" xfId="0" applyNumberFormat="1"/>
    <xf numFmtId="0" fontId="10" fillId="4" borderId="33" xfId="0" applyFont="1" applyFill="1" applyBorder="1" applyAlignment="1">
      <alignment/>
    </xf>
    <xf numFmtId="0" fontId="10" fillId="4" borderId="15" xfId="0" applyFont="1" applyFill="1" applyBorder="1" applyAlignment="1">
      <alignment/>
    </xf>
    <xf numFmtId="0" fontId="10" fillId="4" borderId="34" xfId="0" applyFont="1" applyFill="1" applyBorder="1" applyAlignment="1">
      <alignment/>
    </xf>
    <xf numFmtId="174" fontId="14" fillId="4" borderId="15" xfId="0" applyNumberFormat="1" applyFont="1" applyFill="1" applyBorder="1" applyAlignment="1">
      <alignment horizontal="right"/>
    </xf>
    <xf numFmtId="0" fontId="5" fillId="4" borderId="16" xfId="0" applyFont="1" applyFill="1" applyBorder="1"/>
    <xf numFmtId="193" fontId="5" fillId="0" borderId="0" xfId="0" applyNumberFormat="1" applyFont="1" applyFill="1"/>
    <xf numFmtId="194" fontId="5" fillId="0" borderId="0" xfId="0" applyNumberFormat="1" applyFont="1" applyFill="1" applyAlignment="1">
      <alignment vertical="center"/>
    </xf>
    <xf numFmtId="168" fontId="5" fillId="0" borderId="0" xfId="0" applyNumberFormat="1" applyFont="1" applyFill="1" applyAlignment="1">
      <alignment vertical="center"/>
    </xf>
    <xf numFmtId="193" fontId="5" fillId="0" borderId="0" xfId="0" applyNumberFormat="1" applyFont="1"/>
    <xf numFmtId="10" fontId="5" fillId="0" borderId="0" xfId="0" applyNumberFormat="1" applyFont="1"/>
    <xf numFmtId="168" fontId="5" fillId="0" borderId="0" xfId="0" applyNumberFormat="1" applyFont="1"/>
    <xf numFmtId="0" fontId="4" fillId="2" borderId="1" xfId="0" applyFont="1" applyFill="1" applyBorder="1"/>
    <xf numFmtId="0" fontId="4" fillId="2" borderId="2" xfId="0" applyFont="1" applyFill="1" applyBorder="1"/>
    <xf numFmtId="0" fontId="4" fillId="2" borderId="3" xfId="0" applyFont="1" applyFill="1" applyBorder="1"/>
    <xf numFmtId="0" fontId="4" fillId="2" borderId="0" xfId="0" applyFont="1" applyFill="1" applyBorder="1" applyAlignment="1">
      <alignment horizontal="centerContinuous"/>
    </xf>
    <xf numFmtId="0" fontId="4" fillId="2" borderId="5" xfId="0" applyFont="1" applyFill="1" applyBorder="1" applyAlignment="1">
      <alignment horizontal="centerContinuous"/>
    </xf>
    <xf numFmtId="0" fontId="4" fillId="2" borderId="0" xfId="0" applyFont="1" applyFill="1" applyBorder="1" applyAlignment="1">
      <alignment horizontal="centerContinuous" vertical="top"/>
    </xf>
    <xf numFmtId="0" fontId="4" fillId="2" borderId="5" xfId="0" applyFont="1" applyFill="1" applyBorder="1" applyAlignment="1">
      <alignment horizontal="centerContinuous" vertical="top"/>
    </xf>
    <xf numFmtId="0" fontId="5" fillId="0" borderId="6" xfId="0" applyFont="1" applyFill="1" applyBorder="1" applyAlignment="1">
      <alignment horizontal="center"/>
    </xf>
    <xf numFmtId="0" fontId="5" fillId="0" borderId="7" xfId="0" applyFont="1" applyFill="1" applyBorder="1" applyAlignment="1">
      <alignment horizontal="centerContinuous"/>
    </xf>
    <xf numFmtId="0" fontId="5" fillId="0" borderId="8" xfId="0" applyFont="1" applyFill="1" applyBorder="1" applyAlignment="1">
      <alignment horizontal="centerContinuous"/>
    </xf>
    <xf numFmtId="0" fontId="5" fillId="0" borderId="36" xfId="0" applyFont="1" applyFill="1" applyBorder="1" applyAlignment="1">
      <alignment horizontal="centerContinuous"/>
    </xf>
    <xf numFmtId="0" fontId="5" fillId="0" borderId="36" xfId="0" applyFont="1" applyFill="1" applyBorder="1" applyAlignment="1">
      <alignment vertical="center"/>
    </xf>
    <xf numFmtId="0" fontId="14" fillId="0" borderId="0" xfId="0" applyFont="1" applyFill="1" applyBorder="1" applyAlignment="1">
      <alignment horizontal="centerContinuous" vertical="center"/>
    </xf>
    <xf numFmtId="0" fontId="14" fillId="0" borderId="27" xfId="0" applyFont="1" applyFill="1" applyBorder="1" applyAlignment="1">
      <alignment horizontal="centerContinuous" vertical="center"/>
    </xf>
    <xf numFmtId="0" fontId="14" fillId="0" borderId="0" xfId="0" applyFont="1" applyFill="1" applyBorder="1" applyAlignment="1">
      <alignment horizontal="centerContinuous" vertical="center"/>
    </xf>
    <xf numFmtId="0" fontId="14" fillId="0" borderId="27" xfId="0" applyFont="1" applyFill="1" applyBorder="1" applyAlignment="1">
      <alignment horizontal="centerContinuous" vertical="center"/>
    </xf>
    <xf numFmtId="0" fontId="0" fillId="0" borderId="5" xfId="0" applyBorder="1"/>
    <xf numFmtId="0" fontId="14" fillId="0" borderId="4" xfId="0" applyFont="1" applyFill="1" applyBorder="1" applyAlignment="1">
      <alignment vertical="center"/>
    </xf>
    <xf numFmtId="0" fontId="14" fillId="0" borderId="10" xfId="0" applyFont="1" applyBorder="1" applyAlignment="1">
      <alignment horizontal="center" vertical="center"/>
    </xf>
    <xf numFmtId="0" fontId="16" fillId="0" borderId="0" xfId="0" applyFont="1" applyBorder="1" applyAlignment="1">
      <alignment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4" fillId="0" borderId="0" xfId="0" applyFont="1" applyFill="1" applyBorder="1" applyAlignment="1">
      <alignment vertical="center"/>
    </xf>
    <xf numFmtId="0" fontId="16" fillId="0" borderId="27" xfId="0" applyFont="1" applyBorder="1" applyAlignment="1">
      <alignment vertical="center"/>
    </xf>
    <xf numFmtId="0" fontId="14" fillId="0" borderId="5" xfId="0" applyFont="1" applyFill="1" applyBorder="1" applyAlignment="1">
      <alignment horizontal="center" vertical="center"/>
    </xf>
    <xf numFmtId="0" fontId="14" fillId="0" borderId="0" xfId="0" applyFont="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5" xfId="0" applyFont="1" applyFill="1" applyBorder="1" applyAlignment="1">
      <alignment horizontal="center" vertical="center"/>
    </xf>
    <xf numFmtId="0" fontId="5" fillId="0" borderId="11" xfId="0" applyFont="1" applyFill="1" applyBorder="1"/>
    <xf numFmtId="0" fontId="13" fillId="0" borderId="37" xfId="0" applyFont="1" applyFill="1" applyBorder="1" applyAlignment="1">
      <alignment horizontal="center" vertical="top"/>
    </xf>
    <xf numFmtId="0" fontId="5" fillId="0" borderId="37" xfId="0" applyFont="1" applyFill="1" applyBorder="1"/>
    <xf numFmtId="0" fontId="10" fillId="0" borderId="37" xfId="0" applyFont="1" applyFill="1" applyBorder="1" applyAlignment="1">
      <alignment horizontal="center" vertical="top"/>
    </xf>
    <xf numFmtId="0" fontId="10" fillId="4" borderId="13" xfId="0" applyFont="1" applyFill="1" applyBorder="1" applyAlignment="1">
      <alignment horizontal="left"/>
    </xf>
    <xf numFmtId="0" fontId="32" fillId="4" borderId="8" xfId="0" applyFont="1" applyFill="1" applyBorder="1" applyAlignment="1">
      <alignment horizontal="center"/>
    </xf>
    <xf numFmtId="0" fontId="10" fillId="4" borderId="36" xfId="0" applyFont="1" applyFill="1" applyBorder="1" applyAlignment="1">
      <alignment horizontal="center" vertical="center"/>
    </xf>
    <xf numFmtId="0" fontId="5" fillId="4" borderId="27" xfId="0" applyFont="1" applyFill="1" applyBorder="1"/>
    <xf numFmtId="0" fontId="4" fillId="4" borderId="0" xfId="0" applyFont="1" applyFill="1" applyBorder="1"/>
    <xf numFmtId="0" fontId="4" fillId="4" borderId="27" xfId="0" applyFont="1" applyFill="1" applyBorder="1"/>
    <xf numFmtId="0" fontId="14" fillId="4" borderId="13" xfId="0" applyFont="1" applyFill="1" applyBorder="1" applyAlignment="1">
      <alignment horizontal="center" vertical="center"/>
    </xf>
    <xf numFmtId="191" fontId="16" fillId="4" borderId="0" xfId="0" applyNumberFormat="1" applyFont="1" applyFill="1" applyBorder="1" applyAlignment="1">
      <alignment vertical="center"/>
    </xf>
    <xf numFmtId="168" fontId="14" fillId="4" borderId="0" xfId="0" applyNumberFormat="1" applyFont="1" applyFill="1" applyBorder="1" applyAlignment="1">
      <alignment vertical="center"/>
    </xf>
    <xf numFmtId="191" fontId="14" fillId="4" borderId="0" xfId="0" applyNumberFormat="1" applyFont="1" applyFill="1" applyBorder="1" applyAlignment="1">
      <alignment vertical="center"/>
    </xf>
    <xf numFmtId="191" fontId="14" fillId="4" borderId="27" xfId="0" applyNumberFormat="1" applyFont="1" applyFill="1" applyBorder="1" applyAlignment="1">
      <alignment vertical="center"/>
    </xf>
    <xf numFmtId="195" fontId="14" fillId="4" borderId="0" xfId="0" applyNumberFormat="1" applyFont="1" applyFill="1" applyBorder="1" applyAlignment="1">
      <alignment vertical="center"/>
    </xf>
    <xf numFmtId="193" fontId="14" fillId="4" borderId="0" xfId="0" applyNumberFormat="1" applyFont="1" applyFill="1" applyBorder="1" applyAlignment="1">
      <alignment vertical="center"/>
    </xf>
    <xf numFmtId="191" fontId="14" fillId="4" borderId="27" xfId="0" applyNumberFormat="1" applyFont="1" applyFill="1" applyBorder="1" applyAlignment="1">
      <alignment horizontal="right" vertical="center"/>
    </xf>
    <xf numFmtId="168" fontId="14" fillId="4" borderId="27" xfId="0" applyNumberFormat="1" applyFont="1" applyFill="1" applyBorder="1" applyAlignment="1">
      <alignment horizontal="right" vertical="center"/>
    </xf>
    <xf numFmtId="168" fontId="14" fillId="4" borderId="5" xfId="0" applyNumberFormat="1" applyFont="1" applyFill="1" applyBorder="1" applyAlignment="1">
      <alignment horizontal="right" vertical="center"/>
    </xf>
    <xf numFmtId="168" fontId="14" fillId="4" borderId="27" xfId="0" applyNumberFormat="1" applyFont="1" applyFill="1" applyBorder="1" applyAlignment="1">
      <alignment vertical="center"/>
    </xf>
    <xf numFmtId="168" fontId="14" fillId="4" borderId="0" xfId="0" applyNumberFormat="1" applyFont="1" applyFill="1" applyBorder="1" applyAlignment="1">
      <alignment horizontal="right" vertical="center"/>
    </xf>
    <xf numFmtId="168" fontId="14" fillId="4" borderId="10" xfId="0" applyNumberFormat="1" applyFont="1" applyFill="1" applyBorder="1" applyAlignment="1">
      <alignment vertical="center"/>
    </xf>
    <xf numFmtId="193" fontId="14" fillId="4" borderId="31" xfId="0" applyNumberFormat="1" applyFont="1" applyFill="1" applyBorder="1" applyAlignment="1">
      <alignment vertical="center"/>
    </xf>
    <xf numFmtId="168" fontId="14" fillId="4" borderId="31" xfId="0" applyNumberFormat="1" applyFont="1" applyFill="1" applyBorder="1" applyAlignment="1">
      <alignment vertical="center"/>
    </xf>
    <xf numFmtId="168" fontId="14" fillId="4" borderId="38" xfId="0" applyNumberFormat="1" applyFont="1" applyFill="1" applyBorder="1" applyAlignment="1">
      <alignment horizontal="right" vertical="center"/>
    </xf>
    <xf numFmtId="0" fontId="14" fillId="4" borderId="14" xfId="0" applyFont="1" applyFill="1" applyBorder="1" applyAlignment="1">
      <alignment horizontal="center" vertical="center"/>
    </xf>
    <xf numFmtId="168" fontId="14" fillId="4" borderId="39" xfId="0" applyNumberFormat="1" applyFont="1" applyFill="1" applyBorder="1" applyAlignment="1">
      <alignment vertical="center"/>
    </xf>
    <xf numFmtId="168" fontId="14" fillId="4" borderId="15" xfId="0" applyNumberFormat="1" applyFont="1" applyFill="1" applyBorder="1" applyAlignment="1">
      <alignment vertical="center"/>
    </xf>
    <xf numFmtId="168" fontId="14" fillId="4" borderId="40" xfId="0" applyNumberFormat="1" applyFont="1" applyFill="1" applyBorder="1" applyAlignment="1">
      <alignment vertical="center"/>
    </xf>
    <xf numFmtId="193" fontId="14" fillId="4" borderId="15" xfId="0" applyNumberFormat="1" applyFont="1" applyFill="1" applyBorder="1" applyAlignment="1">
      <alignment vertical="center"/>
    </xf>
    <xf numFmtId="168" fontId="14" fillId="4" borderId="40" xfId="0" applyNumberFormat="1" applyFont="1" applyFill="1" applyBorder="1" applyAlignment="1">
      <alignment horizontal="right" vertical="center"/>
    </xf>
    <xf numFmtId="168" fontId="14" fillId="4" borderId="41" xfId="0" applyNumberFormat="1" applyFont="1" applyFill="1" applyBorder="1" applyAlignment="1">
      <alignment horizontal="right" vertical="center"/>
    </xf>
    <xf numFmtId="0" fontId="10" fillId="0" borderId="0" xfId="0" applyFont="1" applyBorder="1"/>
    <xf numFmtId="0" fontId="33" fillId="0" borderId="0" xfId="0" applyFont="1"/>
    <xf numFmtId="0" fontId="33" fillId="0" borderId="0" xfId="0" applyFont="1" applyBorder="1"/>
    <xf numFmtId="0" fontId="8" fillId="0" borderId="0" xfId="0" applyFont="1" applyBorder="1"/>
    <xf numFmtId="0" fontId="8" fillId="0" borderId="0" xfId="0" applyFont="1"/>
    <xf numFmtId="0" fontId="5" fillId="2" borderId="7" xfId="0" applyFont="1" applyFill="1" applyBorder="1"/>
    <xf numFmtId="0" fontId="5" fillId="2" borderId="8" xfId="0" applyFont="1" applyFill="1" applyBorder="1"/>
    <xf numFmtId="0" fontId="5" fillId="0" borderId="30" xfId="0" applyFont="1" applyFill="1" applyBorder="1" applyAlignment="1">
      <alignment horizont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Fill="1" applyBorder="1" applyAlignment="1">
      <alignment horizontal="center"/>
    </xf>
    <xf numFmtId="0" fontId="5" fillId="0" borderId="31" xfId="0" applyFont="1" applyFill="1" applyBorder="1" applyAlignment="1">
      <alignment horizontal="center"/>
    </xf>
    <xf numFmtId="0" fontId="10" fillId="4" borderId="18" xfId="0" applyFont="1" applyFill="1" applyBorder="1" applyAlignment="1">
      <alignment horizontal="left"/>
    </xf>
    <xf numFmtId="0" fontId="10" fillId="4" borderId="31" xfId="0" applyFont="1" applyFill="1" applyBorder="1"/>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18" xfId="0" applyFont="1" applyFill="1" applyBorder="1" applyAlignment="1">
      <alignment horizontal="center" vertical="center"/>
    </xf>
    <xf numFmtId="196" fontId="5" fillId="4" borderId="0" xfId="0" applyNumberFormat="1" applyFont="1" applyFill="1" applyBorder="1" applyAlignment="1">
      <alignment horizontal="right" vertical="center"/>
    </xf>
    <xf numFmtId="197" fontId="5" fillId="4" borderId="0" xfId="0" applyNumberFormat="1" applyFont="1" applyFill="1" applyBorder="1" applyAlignment="1">
      <alignment horizontal="right" vertical="center"/>
    </xf>
    <xf numFmtId="197" fontId="5" fillId="4" borderId="31" xfId="0" applyNumberFormat="1" applyFont="1" applyFill="1" applyBorder="1" applyAlignment="1">
      <alignment horizontal="right" vertical="center"/>
    </xf>
    <xf numFmtId="170" fontId="4" fillId="4" borderId="0" xfId="0" applyNumberFormat="1" applyFont="1" applyFill="1" applyBorder="1" applyAlignment="1">
      <alignment vertical="center"/>
    </xf>
    <xf numFmtId="198" fontId="5" fillId="4" borderId="0" xfId="0" applyNumberFormat="1" applyFont="1" applyFill="1" applyBorder="1" applyAlignment="1">
      <alignment horizontal="right" vertical="center"/>
    </xf>
    <xf numFmtId="164" fontId="4" fillId="4" borderId="31" xfId="0" applyNumberFormat="1" applyFont="1" applyFill="1" applyBorder="1" applyAlignment="1">
      <alignment vertical="center"/>
    </xf>
    <xf numFmtId="164" fontId="5" fillId="4" borderId="0" xfId="16" applyNumberFormat="1" applyFont="1" applyFill="1" applyBorder="1" applyAlignment="1">
      <alignment horizontal="center" vertical="center"/>
    </xf>
    <xf numFmtId="164" fontId="4" fillId="4" borderId="0" xfId="0" applyNumberFormat="1" applyFont="1" applyFill="1" applyBorder="1" applyAlignment="1">
      <alignment vertical="center"/>
    </xf>
    <xf numFmtId="196" fontId="5" fillId="4" borderId="31" xfId="0" applyNumberFormat="1" applyFont="1" applyFill="1" applyBorder="1" applyAlignment="1">
      <alignment horizontal="right" vertical="center"/>
    </xf>
    <xf numFmtId="196" fontId="5" fillId="4" borderId="18" xfId="0" applyNumberFormat="1" applyFont="1" applyFill="1" applyBorder="1" applyAlignment="1">
      <alignment horizontal="center" vertical="center"/>
    </xf>
    <xf numFmtId="173" fontId="4" fillId="4" borderId="0" xfId="0" applyNumberFormat="1" applyFont="1" applyFill="1" applyBorder="1" applyAlignment="1">
      <alignment vertical="center"/>
    </xf>
    <xf numFmtId="3" fontId="4" fillId="4" borderId="31" xfId="0" applyNumberFormat="1" applyFont="1" applyFill="1" applyBorder="1" applyAlignment="1">
      <alignment vertical="center"/>
    </xf>
    <xf numFmtId="196" fontId="5" fillId="4" borderId="0" xfId="0" applyNumberFormat="1" applyFont="1" applyFill="1" applyBorder="1" applyAlignment="1">
      <alignment horizontal="center" vertical="center"/>
    </xf>
    <xf numFmtId="3" fontId="4" fillId="4" borderId="0" xfId="0" applyNumberFormat="1" applyFont="1" applyFill="1" applyBorder="1" applyAlignment="1">
      <alignment vertical="center"/>
    </xf>
    <xf numFmtId="171" fontId="5" fillId="4" borderId="0" xfId="18" applyNumberFormat="1" applyFont="1" applyFill="1" applyBorder="1" applyAlignment="1">
      <alignment horizontal="right" vertical="center"/>
    </xf>
    <xf numFmtId="0" fontId="5" fillId="4" borderId="22" xfId="0" applyFont="1" applyFill="1" applyBorder="1" applyAlignment="1">
      <alignment horizontal="left" vertical="center"/>
    </xf>
    <xf numFmtId="0" fontId="10" fillId="4" borderId="21" xfId="0" applyFont="1" applyFill="1" applyBorder="1" applyAlignment="1">
      <alignment horizontal="center"/>
    </xf>
    <xf numFmtId="196" fontId="5" fillId="4" borderId="21" xfId="0" applyNumberFormat="1" applyFont="1" applyFill="1" applyBorder="1" applyAlignment="1">
      <alignment horizontal="right" vertical="center"/>
    </xf>
    <xf numFmtId="197" fontId="5" fillId="4" borderId="37" xfId="0" applyNumberFormat="1" applyFont="1" applyFill="1" applyBorder="1" applyAlignment="1">
      <alignment horizontal="right" vertical="center"/>
    </xf>
    <xf numFmtId="0" fontId="5" fillId="4" borderId="32" xfId="0" applyFont="1" applyFill="1" applyBorder="1"/>
    <xf numFmtId="170" fontId="5" fillId="4" borderId="21" xfId="0" applyNumberFormat="1" applyFont="1" applyFill="1" applyBorder="1" applyAlignment="1">
      <alignment horizontal="center" vertical="center"/>
    </xf>
    <xf numFmtId="198" fontId="5" fillId="4" borderId="37" xfId="0" applyNumberFormat="1" applyFont="1" applyFill="1" applyBorder="1" applyAlignment="1">
      <alignment horizontal="right" vertical="center"/>
    </xf>
    <xf numFmtId="164" fontId="5" fillId="4" borderId="32" xfId="0" applyNumberFormat="1" applyFont="1" applyFill="1" applyBorder="1" applyAlignment="1">
      <alignment horizontal="right" vertical="center"/>
    </xf>
    <xf numFmtId="0" fontId="5" fillId="4" borderId="21" xfId="0" applyFont="1" applyFill="1" applyBorder="1" applyAlignment="1">
      <alignment horizontal="right" vertical="center"/>
    </xf>
    <xf numFmtId="164" fontId="5" fillId="4" borderId="21" xfId="0" applyNumberFormat="1" applyFont="1" applyFill="1" applyBorder="1" applyAlignment="1">
      <alignment horizontal="right" vertical="center"/>
    </xf>
    <xf numFmtId="196" fontId="5" fillId="4" borderId="32" xfId="0" applyNumberFormat="1" applyFont="1" applyFill="1" applyBorder="1" applyAlignment="1">
      <alignment horizontal="right" vertical="center"/>
    </xf>
    <xf numFmtId="0" fontId="5" fillId="4" borderId="22" xfId="0" applyFont="1" applyFill="1" applyBorder="1" applyAlignment="1">
      <alignment horizontal="right" vertical="center"/>
    </xf>
    <xf numFmtId="196" fontId="8" fillId="0" borderId="0" xfId="0" applyNumberFormat="1" applyFont="1"/>
    <xf numFmtId="0" fontId="5" fillId="0" borderId="0" xfId="0" applyFont="1" applyBorder="1" applyAlignment="1">
      <alignment horizontal="center"/>
    </xf>
    <xf numFmtId="0" fontId="5" fillId="0" borderId="0" xfId="0" applyFont="1" applyBorder="1" applyAlignment="1">
      <alignment vertical="top"/>
    </xf>
    <xf numFmtId="0" fontId="17" fillId="0" borderId="0" xfId="0" applyFont="1" applyAlignment="1">
      <alignment vertical="top" shrinkToFit="1"/>
    </xf>
    <xf numFmtId="0" fontId="17" fillId="0" borderId="0" xfId="0" applyFont="1" applyAlignment="1">
      <alignment horizontal="center" vertical="top"/>
    </xf>
    <xf numFmtId="3" fontId="0" fillId="0" borderId="0" xfId="0" applyNumberFormat="1" applyAlignment="1">
      <alignment wrapText="1"/>
    </xf>
    <xf numFmtId="187" fontId="5" fillId="0" borderId="0" xfId="0" applyNumberFormat="1" applyFont="1" applyAlignment="1">
      <alignment vertical="center"/>
    </xf>
    <xf numFmtId="0" fontId="17" fillId="0" borderId="0" xfId="0" applyFont="1" applyAlignment="1">
      <alignment vertical="center"/>
    </xf>
    <xf numFmtId="187" fontId="0" fillId="0" borderId="0" xfId="0" applyNumberFormat="1" applyAlignment="1">
      <alignment wrapText="1"/>
    </xf>
    <xf numFmtId="0" fontId="17" fillId="0" borderId="0" xfId="0" applyFont="1"/>
    <xf numFmtId="196" fontId="5" fillId="0" borderId="0" xfId="0" applyNumberFormat="1" applyFont="1"/>
    <xf numFmtId="196" fontId="5" fillId="0" borderId="0" xfId="0" applyNumberFormat="1" applyFont="1" applyFill="1" applyBorder="1"/>
    <xf numFmtId="187" fontId="5" fillId="0" borderId="0" xfId="0" applyNumberFormat="1" applyFont="1" applyFill="1" applyBorder="1"/>
    <xf numFmtId="196" fontId="5" fillId="0" borderId="0" xfId="0" applyNumberFormat="1" applyFont="1" applyBorder="1"/>
    <xf numFmtId="0" fontId="11" fillId="2" borderId="4" xfId="0" applyFont="1" applyFill="1" applyBorder="1" applyAlignment="1">
      <alignment horizontal="centerContinuous"/>
    </xf>
    <xf numFmtId="0" fontId="5" fillId="2" borderId="0" xfId="0" applyFont="1" applyFill="1" applyBorder="1" applyAlignment="1">
      <alignment horizontal="centerContinuous"/>
    </xf>
    <xf numFmtId="0" fontId="6" fillId="2" borderId="4" xfId="0" applyFont="1" applyFill="1" applyBorder="1" applyAlignment="1">
      <alignment horizontal="centerContinuous" vertical="top"/>
    </xf>
    <xf numFmtId="0" fontId="5" fillId="2" borderId="0" xfId="0" applyFont="1" applyFill="1" applyBorder="1" applyAlignment="1">
      <alignment horizontal="centerContinuous" vertical="top"/>
    </xf>
    <xf numFmtId="0" fontId="5" fillId="0" borderId="6" xfId="0" applyFont="1" applyFill="1" applyBorder="1" applyAlignment="1">
      <alignment vertical="center"/>
    </xf>
    <xf numFmtId="0" fontId="5" fillId="0" borderId="8" xfId="0" applyFont="1" applyFill="1" applyBorder="1" applyAlignment="1">
      <alignment horizontal="left" vertical="center"/>
    </xf>
    <xf numFmtId="0" fontId="5" fillId="0" borderId="7" xfId="0" applyFont="1" applyFill="1" applyBorder="1" applyAlignment="1">
      <alignment horizontal="centerContinuous" vertical="center"/>
    </xf>
    <xf numFmtId="0" fontId="10" fillId="0" borderId="8" xfId="0" applyFont="1" applyFill="1" applyBorder="1" applyAlignment="1">
      <alignment horizontal="centerContinuous" vertical="center"/>
    </xf>
    <xf numFmtId="0" fontId="10" fillId="0" borderId="30" xfId="0" applyFont="1" applyFill="1" applyBorder="1" applyAlignment="1">
      <alignment horizontal="centerContinuous" vertical="center"/>
    </xf>
    <xf numFmtId="0" fontId="5" fillId="0" borderId="8" xfId="0" applyFont="1" applyFill="1" applyBorder="1" applyAlignment="1">
      <alignment horizontal="centerContinuous" vertical="center"/>
    </xf>
    <xf numFmtId="0" fontId="10" fillId="0" borderId="9"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0" fillId="0" borderId="0" xfId="0" applyBorder="1" applyAlignment="1">
      <alignment horizontal="centerContinuous"/>
    </xf>
    <xf numFmtId="0" fontId="0" fillId="0" borderId="31" xfId="0" applyBorder="1" applyAlignment="1">
      <alignment vertical="center"/>
    </xf>
    <xf numFmtId="0" fontId="4" fillId="0" borderId="27" xfId="0" applyFont="1" applyFill="1" applyBorder="1" applyAlignment="1">
      <alignment horizontal="centerContinuous" vertical="center"/>
    </xf>
    <xf numFmtId="0" fontId="4" fillId="0" borderId="4" xfId="0" applyFont="1" applyBorder="1" applyAlignment="1">
      <alignment horizontal="centerContinuous" vertical="center"/>
    </xf>
    <xf numFmtId="0" fontId="5" fillId="0" borderId="4" xfId="0" applyFont="1" applyFill="1" applyBorder="1" applyAlignment="1">
      <alignment horizontal="centerContinuous" vertical="center"/>
    </xf>
    <xf numFmtId="0" fontId="0" fillId="0" borderId="0" xfId="0" applyBorder="1" applyAlignment="1">
      <alignment horizontal="centerContinuous" vertical="center"/>
    </xf>
    <xf numFmtId="0" fontId="4" fillId="0" borderId="10" xfId="0" applyFont="1" applyBorder="1" applyAlignment="1">
      <alignment horizontal="centerContinuous" vertical="center"/>
    </xf>
    <xf numFmtId="0" fontId="5" fillId="0" borderId="28" xfId="0" applyFont="1" applyFill="1" applyBorder="1" applyAlignment="1">
      <alignment vertical="top"/>
    </xf>
    <xf numFmtId="0" fontId="5" fillId="0" borderId="21" xfId="0" applyFont="1" applyFill="1" applyBorder="1" applyAlignment="1">
      <alignment horizontal="left" vertical="top"/>
    </xf>
    <xf numFmtId="0" fontId="10" fillId="0" borderId="11" xfId="0" applyFont="1" applyFill="1" applyBorder="1"/>
    <xf numFmtId="0" fontId="10" fillId="0" borderId="29" xfId="0" applyFont="1" applyFill="1" applyBorder="1" applyAlignment="1">
      <alignment vertical="top"/>
    </xf>
    <xf numFmtId="0" fontId="5" fillId="0" borderId="0" xfId="0" applyFont="1" applyFill="1" applyAlignment="1">
      <alignment vertical="top"/>
    </xf>
    <xf numFmtId="0" fontId="5" fillId="4" borderId="4" xfId="0" applyFont="1" applyFill="1" applyBorder="1"/>
    <xf numFmtId="199" fontId="5" fillId="4" borderId="0" xfId="0" applyNumberFormat="1" applyFont="1" applyFill="1" applyBorder="1"/>
    <xf numFmtId="199" fontId="5" fillId="4" borderId="31" xfId="0" applyNumberFormat="1" applyFont="1" applyFill="1" applyBorder="1"/>
    <xf numFmtId="199" fontId="10" fillId="4" borderId="36" xfId="0" applyNumberFormat="1" applyFont="1" applyFill="1" applyBorder="1" applyAlignment="1">
      <alignment horizontal="center"/>
    </xf>
    <xf numFmtId="199" fontId="5" fillId="4" borderId="5" xfId="0" applyNumberFormat="1" applyFont="1" applyFill="1" applyBorder="1"/>
    <xf numFmtId="0" fontId="4" fillId="4" borderId="18" xfId="0" applyFont="1" applyFill="1" applyBorder="1" applyAlignment="1">
      <alignment vertical="center"/>
    </xf>
    <xf numFmtId="196" fontId="4" fillId="4" borderId="0" xfId="0" applyNumberFormat="1" applyFont="1" applyFill="1" applyBorder="1" applyAlignment="1">
      <alignment vertical="center"/>
    </xf>
    <xf numFmtId="177" fontId="4" fillId="4" borderId="0" xfId="0" applyNumberFormat="1" applyFont="1" applyFill="1" applyBorder="1" applyAlignment="1">
      <alignment vertical="center"/>
    </xf>
    <xf numFmtId="170" fontId="4" fillId="4" borderId="31" xfId="0" applyNumberFormat="1" applyFont="1" applyFill="1" applyBorder="1" applyAlignment="1">
      <alignment horizontal="right" vertical="center"/>
    </xf>
    <xf numFmtId="177" fontId="4" fillId="4" borderId="27" xfId="0" applyNumberFormat="1" applyFont="1" applyFill="1" applyBorder="1" applyAlignment="1">
      <alignment vertical="center"/>
    </xf>
    <xf numFmtId="3" fontId="5" fillId="0" borderId="0" xfId="0" applyNumberFormat="1" applyFont="1" applyAlignment="1">
      <alignment vertical="center"/>
    </xf>
    <xf numFmtId="0" fontId="10" fillId="4" borderId="4" xfId="0" applyFont="1" applyFill="1" applyBorder="1" applyAlignment="1">
      <alignment vertical="center"/>
    </xf>
    <xf numFmtId="173" fontId="4" fillId="4" borderId="31" xfId="0" applyNumberFormat="1" applyFont="1" applyFill="1" applyBorder="1" applyAlignment="1">
      <alignment horizontal="right" vertical="center"/>
    </xf>
    <xf numFmtId="3" fontId="4" fillId="4" borderId="18" xfId="0" applyNumberFormat="1" applyFont="1" applyFill="1" applyBorder="1" applyAlignment="1">
      <alignment vertical="center"/>
    </xf>
    <xf numFmtId="0" fontId="10" fillId="4" borderId="33" xfId="0" applyFont="1" applyFill="1" applyBorder="1" applyAlignment="1">
      <alignment vertical="center"/>
    </xf>
    <xf numFmtId="0" fontId="5" fillId="4" borderId="34" xfId="0" applyFont="1" applyFill="1" applyBorder="1" applyAlignment="1">
      <alignment vertical="center"/>
    </xf>
    <xf numFmtId="199" fontId="4" fillId="4" borderId="15" xfId="0" applyNumberFormat="1" applyFont="1" applyFill="1" applyBorder="1" applyAlignment="1">
      <alignment horizontal="center" vertical="center"/>
    </xf>
    <xf numFmtId="199" fontId="4" fillId="4" borderId="35" xfId="0" applyNumberFormat="1" applyFont="1" applyFill="1" applyBorder="1" applyAlignment="1">
      <alignment horizontal="center" vertical="center"/>
    </xf>
    <xf numFmtId="199" fontId="4" fillId="4" borderId="40" xfId="0" applyNumberFormat="1" applyFont="1" applyFill="1" applyBorder="1" applyAlignment="1">
      <alignment horizontal="center" vertical="center"/>
    </xf>
    <xf numFmtId="199" fontId="4" fillId="4" borderId="16" xfId="0" applyNumberFormat="1" applyFont="1" applyFill="1" applyBorder="1" applyAlignment="1">
      <alignment horizontal="center" vertical="center"/>
    </xf>
    <xf numFmtId="0" fontId="0" fillId="0" borderId="0" xfId="0" applyNumberFormat="1" applyAlignment="1">
      <alignment wrapText="1"/>
    </xf>
    <xf numFmtId="196" fontId="4" fillId="0" borderId="0" xfId="0" applyNumberFormat="1" applyFont="1" applyBorder="1"/>
    <xf numFmtId="177" fontId="5" fillId="0" borderId="0" xfId="0" applyNumberFormat="1" applyFont="1" applyBorder="1"/>
    <xf numFmtId="200" fontId="4" fillId="0" borderId="0" xfId="0" applyNumberFormat="1" applyFont="1"/>
    <xf numFmtId="43" fontId="5" fillId="0" borderId="0" xfId="18" applyFont="1" applyBorder="1"/>
    <xf numFmtId="0" fontId="5" fillId="2" borderId="17" xfId="0" applyFont="1" applyFill="1" applyBorder="1"/>
    <xf numFmtId="0" fontId="0" fillId="0" borderId="0" xfId="0" applyBorder="1" applyAlignment="1">
      <alignment/>
    </xf>
    <xf numFmtId="0" fontId="5" fillId="0" borderId="0" xfId="0" applyFont="1" applyBorder="1" applyAlignment="1">
      <alignment/>
    </xf>
    <xf numFmtId="0" fontId="5" fillId="0" borderId="0" xfId="0" applyFont="1" applyAlignment="1">
      <alignment/>
    </xf>
    <xf numFmtId="0" fontId="10" fillId="0" borderId="8" xfId="0" applyFont="1" applyFill="1" applyBorder="1" applyAlignment="1">
      <alignment vertical="center"/>
    </xf>
    <xf numFmtId="0" fontId="10" fillId="0" borderId="17" xfId="0" applyFont="1" applyFill="1" applyBorder="1" applyAlignment="1">
      <alignment vertical="center"/>
    </xf>
    <xf numFmtId="0" fontId="5" fillId="0" borderId="2" xfId="0" applyFont="1" applyBorder="1" applyAlignment="1">
      <alignment vertical="center"/>
    </xf>
    <xf numFmtId="0" fontId="5" fillId="0" borderId="31" xfId="0" applyFont="1" applyFill="1" applyBorder="1" applyAlignment="1">
      <alignment horizontal="centerContinuous" vertical="center"/>
    </xf>
    <xf numFmtId="0" fontId="14" fillId="0" borderId="10" xfId="0" applyFont="1" applyFill="1" applyBorder="1" applyAlignment="1">
      <alignment horizontal="centerContinuous" vertical="center"/>
    </xf>
    <xf numFmtId="0" fontId="14" fillId="0" borderId="31" xfId="0" applyFont="1" applyFill="1" applyBorder="1" applyAlignment="1">
      <alignment horizontal="centerContinuous" vertical="center"/>
    </xf>
    <xf numFmtId="0" fontId="5" fillId="0" borderId="11" xfId="0" applyFont="1" applyFill="1" applyBorder="1" applyAlignment="1">
      <alignment vertical="top"/>
    </xf>
    <xf numFmtId="0" fontId="10" fillId="0" borderId="32" xfId="0" applyFont="1" applyFill="1" applyBorder="1" applyAlignment="1">
      <alignment horizontal="center" vertical="top"/>
    </xf>
    <xf numFmtId="0" fontId="10" fillId="0" borderId="22" xfId="0" applyFont="1" applyFill="1" applyBorder="1" applyAlignment="1">
      <alignment horizontal="center" vertical="top"/>
    </xf>
    <xf numFmtId="0" fontId="5" fillId="4" borderId="10" xfId="0" applyFont="1" applyFill="1" applyBorder="1"/>
    <xf numFmtId="0" fontId="10" fillId="4" borderId="10"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31" xfId="0" applyFont="1" applyFill="1" applyBorder="1" applyAlignment="1">
      <alignment horizontal="right"/>
    </xf>
    <xf numFmtId="0" fontId="5" fillId="4" borderId="10" xfId="0" applyFont="1" applyFill="1" applyBorder="1" applyAlignment="1">
      <alignment vertical="center"/>
    </xf>
    <xf numFmtId="3" fontId="4" fillId="4" borderId="31" xfId="0" applyNumberFormat="1" applyFont="1" applyFill="1" applyBorder="1" applyAlignment="1">
      <alignment horizontal="right" vertical="center"/>
    </xf>
    <xf numFmtId="201" fontId="5" fillId="4" borderId="0" xfId="0" applyNumberFormat="1" applyFont="1" applyFill="1" applyBorder="1" applyAlignment="1">
      <alignment horizontal="right" vertical="center"/>
    </xf>
    <xf numFmtId="164" fontId="4" fillId="4" borderId="27" xfId="0" applyNumberFormat="1" applyFont="1" applyFill="1" applyBorder="1" applyAlignment="1">
      <alignment horizontal="right" vertical="center"/>
    </xf>
    <xf numFmtId="164" fontId="4" fillId="4" borderId="18" xfId="0" applyNumberFormat="1" applyFont="1" applyFill="1" applyBorder="1" applyAlignment="1">
      <alignment horizontal="right" vertical="center"/>
    </xf>
    <xf numFmtId="3" fontId="0" fillId="0" borderId="0" xfId="0" applyNumberFormat="1" applyAlignment="1">
      <alignment vertical="center"/>
    </xf>
    <xf numFmtId="0" fontId="0" fillId="0" borderId="0" xfId="0" applyAlignment="1">
      <alignment vertical="center"/>
    </xf>
    <xf numFmtId="3" fontId="4" fillId="4" borderId="27" xfId="0" applyNumberFormat="1" applyFont="1" applyFill="1" applyBorder="1" applyAlignment="1">
      <alignment horizontal="right" vertical="center"/>
    </xf>
    <xf numFmtId="3" fontId="4" fillId="4" borderId="18" xfId="0" applyNumberFormat="1" applyFont="1" applyFill="1" applyBorder="1" applyAlignment="1">
      <alignment horizontal="right" vertical="center"/>
    </xf>
    <xf numFmtId="3" fontId="5" fillId="4" borderId="27" xfId="0" applyNumberFormat="1" applyFont="1" applyFill="1" applyBorder="1" applyAlignment="1">
      <alignment horizontal="center" vertical="center"/>
    </xf>
    <xf numFmtId="3" fontId="5" fillId="4" borderId="0" xfId="0" applyNumberFormat="1" applyFont="1" applyFill="1" applyBorder="1" applyAlignment="1">
      <alignment horizontal="center" vertical="center"/>
    </xf>
    <xf numFmtId="164" fontId="5" fillId="4" borderId="27" xfId="0" applyNumberFormat="1" applyFont="1" applyFill="1" applyBorder="1" applyAlignment="1">
      <alignment horizontal="center" vertical="center"/>
    </xf>
    <xf numFmtId="164" fontId="5" fillId="4" borderId="0" xfId="0" applyNumberFormat="1" applyFont="1" applyFill="1" applyBorder="1" applyAlignment="1">
      <alignment horizontal="center" vertical="center"/>
    </xf>
    <xf numFmtId="0" fontId="5" fillId="4" borderId="11" xfId="0" applyFont="1" applyFill="1" applyBorder="1"/>
    <xf numFmtId="0" fontId="5" fillId="4" borderId="22" xfId="0" applyFont="1" applyFill="1" applyBorder="1" applyAlignment="1">
      <alignment/>
    </xf>
    <xf numFmtId="0" fontId="5" fillId="4" borderId="11" xfId="0" applyFont="1" applyFill="1" applyBorder="1" applyAlignment="1">
      <alignment horizontal="right" vertical="center"/>
    </xf>
    <xf numFmtId="0" fontId="5" fillId="4" borderId="37" xfId="0" applyFont="1" applyFill="1" applyBorder="1"/>
    <xf numFmtId="0" fontId="5" fillId="4" borderId="32" xfId="0" applyFont="1" applyFill="1" applyBorder="1" applyAlignment="1">
      <alignment horizontal="right" vertical="center"/>
    </xf>
    <xf numFmtId="3" fontId="5" fillId="0" borderId="0" xfId="0" applyNumberFormat="1" applyFont="1"/>
    <xf numFmtId="3" fontId="5" fillId="2" borderId="8" xfId="0" applyNumberFormat="1" applyFont="1" applyFill="1" applyBorder="1"/>
    <xf numFmtId="0" fontId="6" fillId="2" borderId="11" xfId="0" applyFont="1" applyFill="1" applyBorder="1" applyAlignment="1">
      <alignment horizontal="centerContinuous" vertical="top"/>
    </xf>
    <xf numFmtId="0" fontId="5" fillId="2" borderId="21" xfId="0" applyFont="1" applyFill="1" applyBorder="1" applyAlignment="1">
      <alignment horizontal="centerContinuous" vertical="top"/>
    </xf>
    <xf numFmtId="3" fontId="5" fillId="2" borderId="21" xfId="0" applyNumberFormat="1" applyFont="1" applyFill="1" applyBorder="1" applyAlignment="1">
      <alignment horizontal="centerContinuous" vertical="top"/>
    </xf>
    <xf numFmtId="0" fontId="5" fillId="2" borderId="22" xfId="0" applyFont="1" applyFill="1" applyBorder="1" applyAlignment="1">
      <alignment horizontal="centerContinuous" vertical="top"/>
    </xf>
    <xf numFmtId="3" fontId="5" fillId="0" borderId="30" xfId="0" applyNumberFormat="1" applyFont="1" applyFill="1" applyBorder="1" applyAlignment="1">
      <alignment vertical="center"/>
    </xf>
    <xf numFmtId="3" fontId="5" fillId="0" borderId="30" xfId="0" applyNumberFormat="1" applyFont="1" applyFill="1" applyBorder="1"/>
    <xf numFmtId="3" fontId="5" fillId="0" borderId="31" xfId="0" applyNumberFormat="1" applyFont="1" applyFill="1" applyBorder="1" applyAlignment="1">
      <alignment horizontal="centerContinuous" vertical="center"/>
    </xf>
    <xf numFmtId="3" fontId="14" fillId="0" borderId="31" xfId="0" applyNumberFormat="1" applyFont="1" applyFill="1" applyBorder="1" applyAlignment="1">
      <alignment horizontal="centerContinuous" vertical="center"/>
    </xf>
    <xf numFmtId="3" fontId="10" fillId="0" borderId="32" xfId="0" applyNumberFormat="1" applyFont="1" applyFill="1" applyBorder="1" applyAlignment="1">
      <alignment horizontal="center" vertical="top"/>
    </xf>
    <xf numFmtId="3" fontId="5" fillId="0" borderId="32" xfId="0" applyNumberFormat="1" applyFont="1" applyFill="1" applyBorder="1"/>
    <xf numFmtId="3" fontId="10" fillId="4" borderId="31" xfId="0" applyNumberFormat="1" applyFont="1" applyFill="1" applyBorder="1" applyAlignment="1">
      <alignment horizontal="center" vertical="center"/>
    </xf>
    <xf numFmtId="3" fontId="10" fillId="4" borderId="31" xfId="0" applyNumberFormat="1" applyFont="1" applyFill="1" applyBorder="1" applyAlignment="1">
      <alignment horizontal="right"/>
    </xf>
    <xf numFmtId="3" fontId="5" fillId="4" borderId="32" xfId="0" applyNumberFormat="1" applyFont="1" applyFill="1" applyBorder="1" applyAlignment="1">
      <alignment horizontal="right" vertical="center"/>
    </xf>
    <xf numFmtId="3" fontId="5" fillId="4" borderId="32" xfId="0" applyNumberFormat="1" applyFont="1" applyFill="1" applyBorder="1"/>
    <xf numFmtId="3" fontId="5" fillId="0" borderId="0" xfId="0" applyNumberFormat="1" applyFont="1" applyBorder="1"/>
    <xf numFmtId="2" fontId="0" fillId="0" borderId="0" xfId="0" applyNumberFormat="1" applyAlignment="1">
      <alignment vertical="center"/>
    </xf>
    <xf numFmtId="202" fontId="0" fillId="0" borderId="0" xfId="0" applyNumberFormat="1" applyAlignment="1">
      <alignment vertical="center"/>
    </xf>
    <xf numFmtId="2" fontId="0" fillId="0" borderId="0" xfId="0" applyNumberFormat="1"/>
    <xf numFmtId="0" fontId="11" fillId="2" borderId="10" xfId="0" applyFont="1" applyFill="1" applyBorder="1" applyAlignment="1">
      <alignment horizontal="centerContinuous"/>
    </xf>
    <xf numFmtId="0" fontId="11" fillId="2" borderId="0" xfId="0" applyFont="1" applyFill="1" applyBorder="1" applyAlignment="1">
      <alignment horizontal="centerContinuous"/>
    </xf>
    <xf numFmtId="0" fontId="5" fillId="2" borderId="18" xfId="0" applyFont="1" applyFill="1" applyBorder="1" applyAlignment="1">
      <alignment horizontal="centerContinuous"/>
    </xf>
    <xf numFmtId="0" fontId="6" fillId="2" borderId="0" xfId="0" applyFont="1" applyFill="1" applyBorder="1" applyAlignment="1">
      <alignment horizontal="centerContinuous" vertical="top"/>
    </xf>
    <xf numFmtId="0" fontId="5" fillId="2" borderId="18" xfId="0" applyFont="1" applyFill="1" applyBorder="1" applyAlignment="1">
      <alignment horizontal="centerContinuous" vertical="top"/>
    </xf>
    <xf numFmtId="0" fontId="4" fillId="0" borderId="0" xfId="0" applyFont="1" applyAlignment="1">
      <alignment vertical="center"/>
    </xf>
    <xf numFmtId="0" fontId="13" fillId="0" borderId="11" xfId="0" applyFont="1" applyFill="1" applyBorder="1" applyAlignment="1">
      <alignment horizontal="center" vertical="top"/>
    </xf>
    <xf numFmtId="0" fontId="13" fillId="0" borderId="32" xfId="0" applyFont="1" applyFill="1" applyBorder="1" applyAlignment="1">
      <alignment horizontal="center" vertical="top"/>
    </xf>
    <xf numFmtId="0" fontId="5" fillId="4" borderId="10" xfId="0" applyFont="1" applyFill="1" applyBorder="1" applyAlignment="1">
      <alignment horizontal="left" vertical="center"/>
    </xf>
    <xf numFmtId="3" fontId="5" fillId="4" borderId="0" xfId="0" applyNumberFormat="1" applyFont="1" applyFill="1" applyAlignment="1">
      <alignment horizontal="right" vertical="center"/>
    </xf>
    <xf numFmtId="3" fontId="5" fillId="4" borderId="0" xfId="0" applyNumberFormat="1" applyFont="1" applyFill="1" applyAlignment="1">
      <alignment horizontal="center" vertical="center"/>
    </xf>
    <xf numFmtId="5" fontId="5" fillId="4" borderId="31" xfId="16" applyNumberFormat="1" applyFont="1" applyFill="1" applyBorder="1" applyAlignment="1">
      <alignment horizontal="right" vertical="center"/>
    </xf>
    <xf numFmtId="5" fontId="5" fillId="4" borderId="0" xfId="16" applyNumberFormat="1" applyFont="1" applyFill="1" applyBorder="1" applyAlignment="1">
      <alignment horizontal="right" vertical="center"/>
    </xf>
    <xf numFmtId="192" fontId="5" fillId="4" borderId="18" xfId="0" applyNumberFormat="1" applyFont="1" applyFill="1" applyBorder="1" applyAlignment="1">
      <alignment horizontal="right" vertical="center"/>
    </xf>
    <xf numFmtId="37" fontId="5" fillId="4" borderId="31" xfId="16" applyNumberFormat="1" applyFont="1" applyFill="1" applyBorder="1" applyAlignment="1">
      <alignment horizontal="right" vertical="center"/>
    </xf>
    <xf numFmtId="41" fontId="5" fillId="4" borderId="0" xfId="18" applyNumberFormat="1" applyFont="1" applyFill="1" applyBorder="1" applyAlignment="1">
      <alignment horizontal="center" vertical="center"/>
    </xf>
    <xf numFmtId="41" fontId="5" fillId="4" borderId="0" xfId="18" applyNumberFormat="1" applyFont="1" applyFill="1" applyBorder="1" applyAlignment="1">
      <alignment vertical="center"/>
    </xf>
    <xf numFmtId="0" fontId="10" fillId="4" borderId="22" xfId="0" applyFont="1" applyFill="1" applyBorder="1" applyAlignment="1">
      <alignment horizontal="center"/>
    </xf>
    <xf numFmtId="5" fontId="10" fillId="0" borderId="0" xfId="0" applyNumberFormat="1" applyFont="1" applyFill="1" applyBorder="1" applyAlignment="1">
      <alignment/>
    </xf>
    <xf numFmtId="192" fontId="5" fillId="0" borderId="0" xfId="0" applyNumberFormat="1" applyFont="1"/>
    <xf numFmtId="203" fontId="5" fillId="0" borderId="0" xfId="0" applyNumberFormat="1" applyFont="1"/>
    <xf numFmtId="184" fontId="5" fillId="0" borderId="0" xfId="0" applyNumberFormat="1" applyFont="1"/>
    <xf numFmtId="0" fontId="5" fillId="2" borderId="8" xfId="0" applyFont="1" applyFill="1" applyBorder="1" applyAlignment="1">
      <alignment horizontal="right" indent="5"/>
    </xf>
    <xf numFmtId="0" fontId="5" fillId="0" borderId="7" xfId="0" applyFont="1" applyFill="1" applyBorder="1" applyAlignment="1">
      <alignment horizontal="right" indent="5"/>
    </xf>
    <xf numFmtId="0" fontId="13" fillId="0" borderId="11" xfId="0" applyFont="1" applyFill="1" applyBorder="1" applyAlignment="1">
      <alignment horizontal="right" vertical="top" indent="5"/>
    </xf>
    <xf numFmtId="0" fontId="10" fillId="4" borderId="0" xfId="0" applyFont="1" applyFill="1" applyBorder="1" applyAlignment="1">
      <alignment horizontal="right" indent="5"/>
    </xf>
    <xf numFmtId="3" fontId="5" fillId="4" borderId="31" xfId="16" applyNumberFormat="1" applyFont="1" applyFill="1" applyBorder="1" applyAlignment="1">
      <alignment horizontal="right" vertical="center" indent="4"/>
    </xf>
    <xf numFmtId="7" fontId="5" fillId="0" borderId="0" xfId="0" applyNumberFormat="1" applyFont="1" applyAlignment="1">
      <alignment vertical="center"/>
    </xf>
    <xf numFmtId="37" fontId="5" fillId="0" borderId="0" xfId="0" applyNumberFormat="1" applyFont="1" applyAlignment="1">
      <alignment vertical="center"/>
    </xf>
    <xf numFmtId="3" fontId="5" fillId="4" borderId="31" xfId="18" applyNumberFormat="1" applyFont="1" applyFill="1" applyBorder="1" applyAlignment="1">
      <alignment horizontal="right" vertical="center" indent="4"/>
    </xf>
    <xf numFmtId="41" fontId="5" fillId="4" borderId="31" xfId="18" applyNumberFormat="1" applyFont="1" applyFill="1" applyBorder="1" applyAlignment="1">
      <alignment horizontal="center" vertical="center"/>
    </xf>
    <xf numFmtId="41" fontId="5" fillId="4" borderId="31" xfId="18" applyNumberFormat="1" applyFont="1" applyFill="1" applyBorder="1" applyAlignment="1">
      <alignment vertical="center"/>
    </xf>
    <xf numFmtId="0" fontId="14" fillId="4" borderId="21" xfId="0" applyFont="1" applyFill="1" applyBorder="1" applyAlignment="1">
      <alignment horizontal="right" indent="5"/>
    </xf>
    <xf numFmtId="0" fontId="10" fillId="0" borderId="0" xfId="0" applyFont="1" applyFill="1" applyBorder="1" applyAlignment="1">
      <alignment horizontal="right" indent="5"/>
    </xf>
    <xf numFmtId="37" fontId="5" fillId="0" borderId="0" xfId="0" applyNumberFormat="1" applyFont="1"/>
    <xf numFmtId="0" fontId="8" fillId="0" borderId="0" xfId="0" applyFont="1" applyAlignment="1">
      <alignment horizontal="right" indent="5"/>
    </xf>
    <xf numFmtId="0" fontId="5" fillId="0" borderId="0" xfId="0" applyFont="1" applyFill="1" applyBorder="1" applyAlignment="1">
      <alignment horizontal="right" indent="5"/>
    </xf>
    <xf numFmtId="5" fontId="5" fillId="0" borderId="0" xfId="0" applyNumberFormat="1" applyFont="1" applyFill="1" applyBorder="1"/>
    <xf numFmtId="0" fontId="5" fillId="0" borderId="0" xfId="0" applyFont="1" applyAlignment="1">
      <alignment horizontal="right" indent="5"/>
    </xf>
    <xf numFmtId="3" fontId="5" fillId="4" borderId="31" xfId="16" applyNumberFormat="1" applyFont="1" applyFill="1" applyBorder="1" applyAlignment="1">
      <alignment horizontal="right" vertical="center"/>
    </xf>
    <xf numFmtId="3" fontId="5" fillId="4" borderId="0" xfId="16" applyNumberFormat="1" applyFont="1" applyFill="1" applyBorder="1" applyAlignment="1">
      <alignment horizontal="center" vertical="center"/>
    </xf>
    <xf numFmtId="200" fontId="5" fillId="0" borderId="0" xfId="0" applyNumberFormat="1" applyFont="1" applyAlignment="1">
      <alignment vertical="center"/>
    </xf>
    <xf numFmtId="0" fontId="5" fillId="0" borderId="0" xfId="0" applyNumberFormat="1" applyFont="1"/>
    <xf numFmtId="203" fontId="5" fillId="0" borderId="0" xfId="0" applyNumberFormat="1" applyFont="1" applyFill="1" applyBorder="1"/>
    <xf numFmtId="203" fontId="0" fillId="0" borderId="0" xfId="0" applyNumberFormat="1"/>
    <xf numFmtId="0" fontId="5" fillId="2" borderId="8" xfId="0" applyFont="1" applyFill="1" applyBorder="1" applyAlignment="1">
      <alignment horizontal="right"/>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7" xfId="0" applyFont="1" applyFill="1" applyBorder="1" applyAlignment="1">
      <alignment horizontal="right"/>
    </xf>
    <xf numFmtId="0" fontId="5" fillId="0" borderId="30" xfId="0" applyFont="1" applyFill="1" applyBorder="1" applyAlignment="1">
      <alignment horizontal="right"/>
    </xf>
    <xf numFmtId="0" fontId="5" fillId="0" borderId="10" xfId="0" applyFont="1" applyFill="1" applyBorder="1" applyAlignment="1">
      <alignment vertical="center"/>
    </xf>
    <xf numFmtId="0" fontId="0" fillId="0" borderId="0" xfId="0" applyBorder="1" applyAlignment="1">
      <alignment horizontal="center" vertical="center"/>
    </xf>
    <xf numFmtId="0" fontId="5" fillId="0" borderId="11" xfId="0" applyFont="1" applyFill="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32" xfId="0" applyFont="1" applyFill="1" applyBorder="1" applyAlignment="1">
      <alignment vertical="center"/>
    </xf>
    <xf numFmtId="0" fontId="5" fillId="0" borderId="32" xfId="0" applyFont="1" applyFill="1" applyBorder="1" applyAlignment="1">
      <alignment horizontal="right" vertical="center"/>
    </xf>
    <xf numFmtId="0" fontId="5" fillId="0" borderId="22" xfId="0" applyFont="1" applyFill="1" applyBorder="1" applyAlignment="1">
      <alignment horizontal="center" vertical="center"/>
    </xf>
    <xf numFmtId="0" fontId="17" fillId="4" borderId="10" xfId="0" applyFont="1" applyFill="1" applyBorder="1" applyAlignment="1">
      <alignment vertical="center"/>
    </xf>
    <xf numFmtId="0" fontId="17" fillId="4" borderId="0" xfId="0" applyFont="1" applyFill="1" applyBorder="1" applyAlignment="1">
      <alignment vertical="center"/>
    </xf>
    <xf numFmtId="0" fontId="29" fillId="4" borderId="27" xfId="0" applyFont="1" applyFill="1" applyBorder="1" applyAlignment="1">
      <alignment horizontal="center" vertical="center"/>
    </xf>
    <xf numFmtId="0" fontId="17" fillId="4" borderId="0" xfId="0" applyFont="1" applyFill="1" applyBorder="1" applyAlignment="1">
      <alignment horizontal="right" vertical="center"/>
    </xf>
    <xf numFmtId="184" fontId="1" fillId="4" borderId="0" xfId="0" applyNumberFormat="1" applyFont="1" applyFill="1" applyAlignment="1">
      <alignment horizontal="center"/>
    </xf>
    <xf numFmtId="0" fontId="29" fillId="4" borderId="30" xfId="0" applyFont="1" applyFill="1" applyBorder="1" applyAlignment="1">
      <alignment horizontal="right" vertical="center"/>
    </xf>
    <xf numFmtId="0" fontId="29" fillId="4" borderId="18" xfId="0" applyFont="1" applyFill="1" applyBorder="1" applyAlignment="1">
      <alignment horizontal="center" vertical="center"/>
    </xf>
    <xf numFmtId="0" fontId="1" fillId="0" borderId="0" xfId="0" applyFont="1"/>
    <xf numFmtId="37" fontId="0" fillId="0" borderId="0" xfId="0" applyNumberFormat="1"/>
    <xf numFmtId="0" fontId="10" fillId="4" borderId="10" xfId="0" applyFont="1" applyFill="1" applyBorder="1" applyAlignment="1">
      <alignment vertical="center"/>
    </xf>
    <xf numFmtId="0" fontId="10" fillId="4" borderId="0" xfId="0" applyFont="1" applyFill="1" applyBorder="1" applyAlignment="1">
      <alignment vertical="center"/>
    </xf>
    <xf numFmtId="37" fontId="34" fillId="4" borderId="31" xfId="16" applyNumberFormat="1" applyFont="1" applyFill="1" applyBorder="1" applyAlignment="1">
      <alignment horizontal="right" vertical="center"/>
    </xf>
    <xf numFmtId="184" fontId="4" fillId="4" borderId="27" xfId="0" applyNumberFormat="1" applyFont="1" applyFill="1" applyBorder="1" applyAlignment="1" quotePrefix="1">
      <alignment horizontal="center"/>
    </xf>
    <xf numFmtId="5" fontId="34" fillId="4" borderId="31" xfId="16" applyNumberFormat="1" applyFont="1" applyFill="1" applyBorder="1" applyAlignment="1">
      <alignment horizontal="right" vertical="center"/>
    </xf>
    <xf numFmtId="41" fontId="34" fillId="4" borderId="31" xfId="18" applyNumberFormat="1" applyFont="1" applyFill="1" applyBorder="1" applyAlignment="1">
      <alignment horizontal="center" vertical="center"/>
    </xf>
    <xf numFmtId="0" fontId="29" fillId="4" borderId="10" xfId="0" applyFont="1" applyFill="1" applyBorder="1" applyAlignment="1">
      <alignment vertical="center"/>
    </xf>
    <xf numFmtId="0" fontId="29" fillId="4" borderId="0" xfId="0" applyFont="1" applyFill="1" applyBorder="1" applyAlignment="1">
      <alignment vertical="center"/>
    </xf>
    <xf numFmtId="0" fontId="29" fillId="4" borderId="18" xfId="0" applyFont="1" applyFill="1" applyBorder="1" applyAlignment="1">
      <alignment vertical="center"/>
    </xf>
    <xf numFmtId="41" fontId="36" fillId="4" borderId="31" xfId="18" applyNumberFormat="1" applyFont="1" applyFill="1" applyBorder="1" applyAlignment="1">
      <alignment horizontal="center" vertical="center"/>
    </xf>
    <xf numFmtId="41" fontId="36" fillId="4" borderId="31" xfId="18" applyNumberFormat="1" applyFont="1" applyFill="1" applyBorder="1" applyAlignment="1">
      <alignment horizontal="center" vertical="center"/>
    </xf>
    <xf numFmtId="0" fontId="29" fillId="4" borderId="18" xfId="0" applyFont="1" applyFill="1" applyBorder="1" applyAlignment="1">
      <alignment horizontal="left" vertical="center"/>
    </xf>
    <xf numFmtId="184" fontId="30" fillId="4" borderId="27" xfId="0" applyNumberFormat="1" applyFont="1" applyFill="1" applyBorder="1" applyAlignment="1">
      <alignment horizontal="center"/>
    </xf>
    <xf numFmtId="184" fontId="4" fillId="4" borderId="27" xfId="0" applyNumberFormat="1" applyFont="1" applyFill="1" applyBorder="1" applyAlignment="1">
      <alignment horizontal="center"/>
    </xf>
    <xf numFmtId="37" fontId="34" fillId="4" borderId="31" xfId="18" applyNumberFormat="1" applyFont="1" applyFill="1" applyBorder="1" applyAlignment="1">
      <alignment vertical="center"/>
    </xf>
    <xf numFmtId="0" fontId="29" fillId="4" borderId="11" xfId="0" applyFont="1" applyFill="1" applyBorder="1"/>
    <xf numFmtId="0" fontId="29" fillId="4" borderId="21" xfId="0" applyFont="1" applyFill="1" applyBorder="1" quotePrefix="1"/>
    <xf numFmtId="0" fontId="29" fillId="4" borderId="21" xfId="0" applyFont="1" applyFill="1" applyBorder="1" applyAlignment="1">
      <alignment/>
    </xf>
    <xf numFmtId="0" fontId="29" fillId="4" borderId="22" xfId="0" applyFont="1" applyFill="1" applyBorder="1" applyAlignment="1">
      <alignment/>
    </xf>
    <xf numFmtId="0" fontId="17" fillId="4" borderId="21" xfId="0" applyFont="1" applyFill="1" applyBorder="1"/>
    <xf numFmtId="0" fontId="17" fillId="4" borderId="37" xfId="0" applyFont="1" applyFill="1" applyBorder="1" applyAlignment="1">
      <alignment horizontal="center"/>
    </xf>
    <xf numFmtId="184" fontId="1" fillId="4" borderId="37" xfId="0" applyNumberFormat="1" applyFont="1" applyFill="1" applyBorder="1" applyAlignment="1">
      <alignment horizontal="center"/>
    </xf>
    <xf numFmtId="0" fontId="17" fillId="4" borderId="32" xfId="0" applyFont="1" applyFill="1" applyBorder="1" applyAlignment="1">
      <alignment horizontal="right" vertical="center"/>
    </xf>
    <xf numFmtId="0" fontId="17" fillId="4" borderId="22" xfId="0" applyFont="1" applyFill="1" applyBorder="1" applyAlignment="1">
      <alignment horizontal="center" vertical="center"/>
    </xf>
    <xf numFmtId="0" fontId="4" fillId="0" borderId="0" xfId="0" applyFont="1" applyBorder="1" applyAlignment="1">
      <alignment horizontal="right"/>
    </xf>
    <xf numFmtId="164" fontId="4" fillId="0" borderId="0" xfId="0" applyNumberFormat="1" applyFont="1" applyBorder="1" applyAlignment="1">
      <alignment horizontal="center"/>
    </xf>
    <xf numFmtId="0" fontId="8" fillId="0" borderId="0" xfId="0" applyFont="1" applyFill="1" applyAlignment="1">
      <alignment horizontal="left" vertical="center"/>
    </xf>
    <xf numFmtId="196" fontId="0" fillId="0" borderId="0" xfId="0" applyNumberFormat="1"/>
    <xf numFmtId="0" fontId="5" fillId="0" borderId="0" xfId="0" applyFont="1" applyAlignment="1">
      <alignment horizontal="right"/>
    </xf>
    <xf numFmtId="0" fontId="5" fillId="2" borderId="1" xfId="0" applyFont="1" applyFill="1" applyBorder="1"/>
    <xf numFmtId="0" fontId="5" fillId="2" borderId="2" xfId="0" applyFont="1" applyFill="1" applyBorder="1"/>
    <xf numFmtId="0" fontId="5" fillId="2" borderId="3" xfId="0" applyFont="1" applyFill="1" applyBorder="1"/>
    <xf numFmtId="0" fontId="11" fillId="2" borderId="4" xfId="0" applyFont="1" applyFill="1" applyBorder="1" applyAlignment="1">
      <alignment horizontal="centerContinuous" vertical="center"/>
    </xf>
    <xf numFmtId="0" fontId="5" fillId="2" borderId="5"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12" fillId="2" borderId="5" xfId="0" applyFont="1" applyFill="1" applyBorder="1" applyAlignment="1">
      <alignment horizontal="centerContinuous" vertical="center"/>
    </xf>
    <xf numFmtId="0" fontId="5" fillId="0" borderId="6" xfId="0" applyFont="1" applyFill="1" applyBorder="1" applyAlignment="1">
      <alignmen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28" xfId="0" applyFont="1" applyFill="1" applyBorder="1" applyAlignment="1">
      <alignment vertical="center"/>
    </xf>
    <xf numFmtId="0" fontId="13" fillId="0" borderId="11" xfId="0" applyFont="1" applyFill="1" applyBorder="1" applyAlignment="1">
      <alignment horizontal="center" vertical="top"/>
    </xf>
    <xf numFmtId="0" fontId="13" fillId="0" borderId="29" xfId="0" applyFont="1" applyFill="1" applyBorder="1" applyAlignment="1">
      <alignment horizontal="center" vertical="top"/>
    </xf>
    <xf numFmtId="0" fontId="5" fillId="4" borderId="4" xfId="0" applyFont="1" applyFill="1" applyBorder="1"/>
    <xf numFmtId="0" fontId="5" fillId="4" borderId="10" xfId="0" applyFont="1" applyFill="1" applyBorder="1"/>
    <xf numFmtId="0" fontId="5" fillId="4" borderId="5" xfId="0" applyFont="1" applyFill="1" applyBorder="1"/>
    <xf numFmtId="0" fontId="5" fillId="4" borderId="13" xfId="0" applyFont="1" applyFill="1" applyBorder="1" applyAlignment="1">
      <alignment horizontal="center" vertical="center"/>
    </xf>
    <xf numFmtId="168" fontId="5" fillId="4" borderId="0" xfId="0" applyNumberFormat="1" applyFont="1" applyFill="1" applyBorder="1" applyAlignment="1">
      <alignment horizontal="right" vertical="center"/>
    </xf>
    <xf numFmtId="168" fontId="5" fillId="4" borderId="0" xfId="0" applyNumberFormat="1" applyFont="1" applyFill="1" applyBorder="1" applyAlignment="1">
      <alignment vertical="center"/>
    </xf>
    <xf numFmtId="168" fontId="5" fillId="4" borderId="5" xfId="0" applyNumberFormat="1" applyFont="1" applyFill="1" applyBorder="1" applyAlignment="1">
      <alignment vertical="center"/>
    </xf>
    <xf numFmtId="168" fontId="5" fillId="0" borderId="0" xfId="0" applyNumberFormat="1" applyFont="1" applyAlignment="1">
      <alignment vertical="center"/>
    </xf>
    <xf numFmtId="168" fontId="5" fillId="4" borderId="5" xfId="0" applyNumberFormat="1" applyFont="1" applyFill="1" applyBorder="1" applyAlignment="1">
      <alignment horizontal="right" vertical="center"/>
    </xf>
    <xf numFmtId="168" fontId="5" fillId="0" borderId="0" xfId="0" applyNumberFormat="1" applyFont="1" applyAlignment="1">
      <alignment/>
    </xf>
    <xf numFmtId="0" fontId="5" fillId="4" borderId="14" xfId="0" applyFont="1" applyFill="1" applyBorder="1" applyAlignment="1">
      <alignment horizontal="center" vertical="center"/>
    </xf>
    <xf numFmtId="168" fontId="5" fillId="4" borderId="15" xfId="0" applyNumberFormat="1" applyFont="1" applyFill="1" applyBorder="1" applyAlignment="1">
      <alignment horizontal="right" vertical="center"/>
    </xf>
    <xf numFmtId="168" fontId="5" fillId="4" borderId="16" xfId="0" applyNumberFormat="1" applyFont="1" applyFill="1" applyBorder="1" applyAlignment="1">
      <alignment horizontal="right" vertical="center"/>
    </xf>
    <xf numFmtId="0" fontId="5" fillId="0" borderId="0" xfId="0" applyNumberFormat="1" applyFont="1"/>
    <xf numFmtId="0" fontId="5" fillId="2" borderId="0" xfId="0" applyFont="1" applyFill="1" applyBorder="1" applyAlignment="1">
      <alignment horizontal="centerContinuous"/>
    </xf>
    <xf numFmtId="0" fontId="5" fillId="2" borderId="5" xfId="0" applyFont="1" applyFill="1" applyBorder="1" applyAlignment="1">
      <alignment horizontal="centerContinuous"/>
    </xf>
    <xf numFmtId="0" fontId="12" fillId="2" borderId="0" xfId="0" applyFont="1" applyFill="1" applyBorder="1" applyAlignment="1">
      <alignment horizontal="centerContinuous"/>
    </xf>
    <xf numFmtId="0" fontId="12" fillId="2" borderId="5" xfId="0" applyFont="1" applyFill="1" applyBorder="1" applyAlignment="1">
      <alignment horizontal="centerContinuous"/>
    </xf>
    <xf numFmtId="0" fontId="12" fillId="0" borderId="0" xfId="0" applyFont="1"/>
    <xf numFmtId="0" fontId="5" fillId="2" borderId="28" xfId="0" applyFont="1" applyFill="1" applyBorder="1"/>
    <xf numFmtId="0" fontId="5" fillId="2" borderId="29" xfId="0" applyFont="1" applyFill="1" applyBorder="1"/>
    <xf numFmtId="0" fontId="5" fillId="0" borderId="4" xfId="0" applyFont="1" applyFill="1" applyBorder="1" applyAlignment="1">
      <alignment/>
    </xf>
    <xf numFmtId="0" fontId="0" fillId="0" borderId="10" xfId="0" applyBorder="1" applyAlignment="1">
      <alignment/>
    </xf>
    <xf numFmtId="0" fontId="5" fillId="0" borderId="5" xfId="0" applyFont="1" applyFill="1" applyBorder="1" applyAlignment="1">
      <alignment horizontal="center"/>
    </xf>
    <xf numFmtId="0" fontId="5" fillId="0" borderId="4" xfId="0" applyFont="1" applyFill="1" applyBorder="1" applyAlignment="1">
      <alignment horizontal="center"/>
    </xf>
    <xf numFmtId="0" fontId="5" fillId="4" borderId="13" xfId="0" applyFont="1" applyFill="1" applyBorder="1"/>
    <xf numFmtId="0" fontId="5" fillId="4" borderId="0" xfId="0" applyFont="1" applyFill="1" applyBorder="1" applyAlignment="1">
      <alignment/>
    </xf>
    <xf numFmtId="0" fontId="5" fillId="4" borderId="13" xfId="0" applyFont="1" applyFill="1" applyBorder="1" applyAlignment="1">
      <alignment horizontal="center"/>
    </xf>
    <xf numFmtId="168" fontId="5" fillId="4" borderId="10" xfId="0" applyNumberFormat="1" applyFont="1" applyFill="1" applyBorder="1" applyAlignment="1">
      <alignment vertical="center"/>
    </xf>
    <xf numFmtId="0" fontId="5" fillId="4" borderId="14" xfId="0" applyFont="1" applyFill="1" applyBorder="1" applyAlignment="1">
      <alignment horizontal="center"/>
    </xf>
    <xf numFmtId="168" fontId="5" fillId="4" borderId="39" xfId="0" applyNumberFormat="1" applyFont="1" applyFill="1" applyBorder="1" applyAlignment="1">
      <alignment vertical="center"/>
    </xf>
    <xf numFmtId="168" fontId="5" fillId="4" borderId="15" xfId="0" applyNumberFormat="1" applyFont="1" applyFill="1" applyBorder="1" applyAlignment="1">
      <alignment vertical="center"/>
    </xf>
    <xf numFmtId="168" fontId="5" fillId="4" borderId="16" xfId="0" applyNumberFormat="1" applyFont="1" applyFill="1" applyBorder="1" applyAlignment="1">
      <alignment vertical="center"/>
    </xf>
    <xf numFmtId="168" fontId="5" fillId="0" borderId="0" xfId="0" applyNumberFormat="1" applyFont="1"/>
    <xf numFmtId="168" fontId="5" fillId="0" borderId="0" xfId="0" applyNumberFormat="1" applyFont="1" applyBorder="1"/>
    <xf numFmtId="0" fontId="38" fillId="2" borderId="7" xfId="0" applyFont="1" applyFill="1" applyBorder="1"/>
    <xf numFmtId="0" fontId="38" fillId="2" borderId="8" xfId="0" applyFont="1" applyFill="1" applyBorder="1"/>
    <xf numFmtId="0" fontId="38" fillId="2" borderId="17" xfId="0" applyFont="1" applyFill="1" applyBorder="1"/>
    <xf numFmtId="0" fontId="39" fillId="5" borderId="3" xfId="0" applyFont="1" applyFill="1" applyBorder="1"/>
    <xf numFmtId="0" fontId="39" fillId="0" borderId="0" xfId="0" applyFont="1"/>
    <xf numFmtId="0" fontId="6" fillId="2" borderId="0" xfId="0" applyFont="1" applyFill="1" applyBorder="1" applyAlignment="1">
      <alignment horizontal="centerContinuous"/>
    </xf>
    <xf numFmtId="0" fontId="6" fillId="2" borderId="5" xfId="0" applyFont="1" applyFill="1" applyBorder="1" applyAlignment="1">
      <alignment horizontal="centerContinuous"/>
    </xf>
    <xf numFmtId="0" fontId="6" fillId="2" borderId="18" xfId="0" applyFont="1" applyFill="1" applyBorder="1" applyAlignment="1">
      <alignment horizontal="centerContinuous"/>
    </xf>
    <xf numFmtId="0" fontId="39" fillId="5" borderId="5" xfId="0" applyFont="1" applyFill="1" applyBorder="1" applyAlignment="1">
      <alignment horizontal="centerContinuous"/>
    </xf>
    <xf numFmtId="0" fontId="39" fillId="0" borderId="0" xfId="0" applyFont="1" applyBorder="1"/>
    <xf numFmtId="0" fontId="6" fillId="2" borderId="0" xfId="0" applyFont="1" applyFill="1" applyBorder="1" applyAlignment="1">
      <alignment horizontal="centerContinuous" vertical="center"/>
    </xf>
    <xf numFmtId="0" fontId="6" fillId="2" borderId="5" xfId="0" applyFont="1" applyFill="1" applyBorder="1" applyAlignment="1">
      <alignment horizontal="centerContinuous" vertical="center"/>
    </xf>
    <xf numFmtId="0" fontId="6" fillId="2" borderId="18" xfId="0" applyFont="1" applyFill="1" applyBorder="1" applyAlignment="1">
      <alignment horizontal="centerContinuous" vertical="center"/>
    </xf>
    <xf numFmtId="0" fontId="39" fillId="5" borderId="5" xfId="0" applyFont="1" applyFill="1" applyBorder="1" applyAlignment="1">
      <alignment horizontal="centerContinuous" vertical="center"/>
    </xf>
    <xf numFmtId="0" fontId="39" fillId="0" borderId="0" xfId="0" applyFont="1" applyAlignment="1">
      <alignment vertical="center"/>
    </xf>
    <xf numFmtId="0" fontId="6" fillId="2" borderId="18" xfId="0" applyFont="1" applyFill="1" applyBorder="1" applyAlignment="1">
      <alignment horizontal="centerContinuous" vertical="top"/>
    </xf>
    <xf numFmtId="0" fontId="39" fillId="0" borderId="0" xfId="0" applyFont="1" applyAlignment="1">
      <alignment horizontal="center" vertical="center"/>
    </xf>
    <xf numFmtId="0" fontId="5" fillId="0" borderId="9" xfId="0" applyFont="1" applyFill="1" applyBorder="1" applyAlignment="1">
      <alignment horizontal="center"/>
    </xf>
    <xf numFmtId="0" fontId="14" fillId="0" borderId="0" xfId="0" applyFont="1" applyFill="1" applyBorder="1" applyAlignment="1">
      <alignment horizontal="left" vertical="center"/>
    </xf>
    <xf numFmtId="0" fontId="14" fillId="0" borderId="11" xfId="0" applyFont="1" applyFill="1" applyBorder="1" applyAlignment="1">
      <alignment horizontal="center" vertical="top"/>
    </xf>
    <xf numFmtId="0" fontId="14" fillId="0" borderId="21" xfId="0" applyFont="1" applyFill="1" applyBorder="1" applyAlignment="1">
      <alignment horizontal="center" vertical="top"/>
    </xf>
    <xf numFmtId="0" fontId="40" fillId="0" borderId="21" xfId="0" applyFont="1" applyFill="1" applyBorder="1" applyAlignment="1">
      <alignment horizontal="center" vertical="top"/>
    </xf>
    <xf numFmtId="0" fontId="14" fillId="0" borderId="21" xfId="0" applyFont="1" applyFill="1" applyBorder="1" applyAlignment="1">
      <alignment horizontal="left" vertical="top"/>
    </xf>
    <xf numFmtId="0" fontId="14" fillId="0" borderId="22" xfId="0" applyFont="1" applyFill="1" applyBorder="1" applyAlignment="1">
      <alignment horizontal="center" vertical="top"/>
    </xf>
    <xf numFmtId="0" fontId="5" fillId="4" borderId="23" xfId="0" applyFont="1" applyFill="1" applyBorder="1" applyAlignment="1">
      <alignment horizontal="center" vertical="center"/>
    </xf>
    <xf numFmtId="0" fontId="0" fillId="4" borderId="0" xfId="0" applyFill="1" applyBorder="1"/>
    <xf numFmtId="9" fontId="4" fillId="4" borderId="0" xfId="15" applyFont="1" applyFill="1" applyBorder="1" applyAlignment="1">
      <alignment horizontal="center"/>
    </xf>
    <xf numFmtId="0" fontId="14" fillId="4" borderId="0" xfId="0" applyFont="1" applyFill="1" applyBorder="1" applyAlignment="1">
      <alignment horizontal="center" vertical="center"/>
    </xf>
    <xf numFmtId="9" fontId="4" fillId="4" borderId="18" xfId="15" applyFont="1" applyFill="1" applyBorder="1" applyAlignment="1">
      <alignment horizontal="center"/>
    </xf>
    <xf numFmtId="0" fontId="0" fillId="6" borderId="0" xfId="0" applyFill="1"/>
    <xf numFmtId="205" fontId="4" fillId="4" borderId="0" xfId="15" applyNumberFormat="1" applyFont="1" applyFill="1" applyBorder="1" applyAlignment="1">
      <alignment horizontal="center"/>
    </xf>
    <xf numFmtId="198" fontId="4" fillId="4" borderId="0" xfId="15" applyNumberFormat="1" applyFont="1" applyFill="1" applyBorder="1" applyAlignment="1">
      <alignment horizontal="right"/>
    </xf>
    <xf numFmtId="10" fontId="4" fillId="4" borderId="18" xfId="15" applyNumberFormat="1" applyFont="1" applyFill="1" applyBorder="1" applyAlignment="1">
      <alignment horizontal="right"/>
    </xf>
    <xf numFmtId="184" fontId="0" fillId="0" borderId="0" xfId="15" applyNumberFormat="1" applyFont="1" applyFill="1" applyAlignment="1">
      <alignment vertical="top"/>
    </xf>
    <xf numFmtId="0" fontId="5" fillId="4" borderId="20" xfId="0" applyFont="1" applyFill="1" applyBorder="1" applyAlignment="1">
      <alignment horizontal="center" vertical="center"/>
    </xf>
    <xf numFmtId="0" fontId="0" fillId="4" borderId="21" xfId="0" applyFill="1" applyBorder="1"/>
    <xf numFmtId="205" fontId="4" fillId="4" borderId="21" xfId="15" applyNumberFormat="1" applyFont="1" applyFill="1" applyBorder="1" applyAlignment="1">
      <alignment horizontal="center"/>
    </xf>
    <xf numFmtId="198" fontId="4" fillId="4" borderId="21" xfId="15" applyNumberFormat="1" applyFont="1" applyFill="1" applyBorder="1" applyAlignment="1">
      <alignment horizontal="right"/>
    </xf>
    <xf numFmtId="10" fontId="4" fillId="4" borderId="22" xfId="15" applyNumberFormat="1" applyFont="1" applyFill="1" applyBorder="1" applyAlignment="1">
      <alignment horizontal="right"/>
    </xf>
    <xf numFmtId="0" fontId="8" fillId="0" borderId="0" xfId="0" applyFont="1" applyFill="1"/>
    <xf numFmtId="0" fontId="1" fillId="0" borderId="0" xfId="15" applyNumberFormat="1" applyFont="1" applyBorder="1" applyAlignment="1">
      <alignment horizontal="center"/>
    </xf>
    <xf numFmtId="0" fontId="0" fillId="0" borderId="0" xfId="0" applyNumberFormat="1" applyBorder="1"/>
    <xf numFmtId="184" fontId="0" fillId="0" borderId="0" xfId="15" applyNumberFormat="1" applyFont="1"/>
    <xf numFmtId="168" fontId="5" fillId="0" borderId="0" xfId="0" applyNumberFormat="1" applyFont="1" applyFill="1" applyBorder="1" applyAlignment="1">
      <alignment horizontal="right" vertical="center"/>
    </xf>
    <xf numFmtId="184" fontId="1" fillId="0" borderId="0" xfId="0" applyNumberFormat="1" applyFont="1"/>
    <xf numFmtId="0" fontId="1" fillId="0" borderId="0" xfId="0" applyFont="1" applyFill="1"/>
    <xf numFmtId="0" fontId="6" fillId="2" borderId="5" xfId="0" applyFont="1" applyFill="1" applyBorder="1" applyAlignment="1">
      <alignment horizontal="centerContinuous" vertical="top"/>
    </xf>
    <xf numFmtId="0" fontId="5" fillId="3" borderId="6" xfId="0" applyFont="1" applyFill="1" applyBorder="1" applyAlignment="1">
      <alignment horizontal="center"/>
    </xf>
    <xf numFmtId="0" fontId="5" fillId="3" borderId="4" xfId="0" applyFont="1" applyFill="1" applyBorder="1" applyAlignment="1">
      <alignment horizontal="center"/>
    </xf>
    <xf numFmtId="0" fontId="5" fillId="3" borderId="13" xfId="0" applyFont="1" applyFill="1" applyBorder="1" applyAlignment="1">
      <alignment horizontal="center"/>
    </xf>
    <xf numFmtId="0" fontId="0" fillId="0" borderId="13" xfId="0" applyBorder="1"/>
    <xf numFmtId="0" fontId="41" fillId="3" borderId="31" xfId="0" applyFont="1" applyFill="1" applyBorder="1" applyAlignment="1">
      <alignment horizontal="right"/>
    </xf>
    <xf numFmtId="0" fontId="5" fillId="3" borderId="4" xfId="0" applyFont="1" applyFill="1" applyBorder="1" applyAlignment="1">
      <alignment horizontal="center" vertical="top"/>
    </xf>
    <xf numFmtId="0" fontId="14" fillId="3" borderId="28" xfId="0" applyFont="1" applyFill="1" applyBorder="1" applyAlignment="1">
      <alignment horizontal="center" vertical="top"/>
    </xf>
    <xf numFmtId="0" fontId="22" fillId="3" borderId="32" xfId="0" applyFont="1" applyFill="1" applyBorder="1" applyAlignment="1">
      <alignment horizontal="right"/>
    </xf>
    <xf numFmtId="0" fontId="5" fillId="3" borderId="21" xfId="0" applyFont="1" applyFill="1" applyBorder="1" applyAlignment="1">
      <alignment horizontal="center"/>
    </xf>
    <xf numFmtId="0" fontId="5" fillId="3" borderId="29" xfId="0" applyFont="1" applyFill="1" applyBorder="1" applyAlignment="1">
      <alignment horizontal="center"/>
    </xf>
    <xf numFmtId="0" fontId="14" fillId="4" borderId="31" xfId="0" applyFont="1" applyFill="1" applyBorder="1" applyAlignment="1">
      <alignment horizontal="center" vertical="center"/>
    </xf>
    <xf numFmtId="9" fontId="4" fillId="4" borderId="5" xfId="15" applyFont="1" applyFill="1" applyBorder="1" applyAlignment="1">
      <alignment horizontal="center"/>
    </xf>
    <xf numFmtId="37" fontId="4" fillId="4" borderId="0" xfId="18" applyNumberFormat="1" applyFont="1" applyFill="1" applyBorder="1" applyAlignment="1">
      <alignment horizontal="right"/>
    </xf>
    <xf numFmtId="205" fontId="4" fillId="4" borderId="31" xfId="15" applyNumberFormat="1" applyFont="1" applyFill="1" applyBorder="1" applyAlignment="1">
      <alignment horizontal="center"/>
    </xf>
    <xf numFmtId="205" fontId="4" fillId="4" borderId="5" xfId="15" applyNumberFormat="1" applyFont="1" applyFill="1" applyBorder="1" applyAlignment="1">
      <alignment horizontal="center"/>
    </xf>
    <xf numFmtId="0" fontId="0" fillId="0" borderId="0" xfId="0" applyNumberFormat="1"/>
    <xf numFmtId="10" fontId="4" fillId="4" borderId="0" xfId="15" applyNumberFormat="1" applyFont="1" applyFill="1" applyBorder="1" applyAlignment="1">
      <alignment horizontal="center"/>
    </xf>
    <xf numFmtId="10" fontId="4" fillId="4" borderId="5" xfId="15" applyNumberFormat="1" applyFont="1" applyFill="1" applyBorder="1" applyAlignment="1">
      <alignment horizontal="center"/>
    </xf>
    <xf numFmtId="0" fontId="5" fillId="4" borderId="13" xfId="0" applyFont="1" applyFill="1" applyBorder="1" applyAlignment="1">
      <alignment horizontal="center" vertical="top"/>
    </xf>
    <xf numFmtId="0" fontId="0" fillId="4" borderId="0" xfId="0" applyFill="1" applyBorder="1" applyAlignment="1">
      <alignment vertical="top"/>
    </xf>
    <xf numFmtId="205" fontId="4" fillId="4" borderId="0" xfId="15" applyNumberFormat="1" applyFont="1" applyFill="1" applyBorder="1" applyAlignment="1">
      <alignment horizontal="center" vertical="top"/>
    </xf>
    <xf numFmtId="205" fontId="4" fillId="4" borderId="31" xfId="15" applyNumberFormat="1" applyFont="1" applyFill="1" applyBorder="1" applyAlignment="1">
      <alignment horizontal="left" vertical="top"/>
    </xf>
    <xf numFmtId="205" fontId="0" fillId="0" borderId="0" xfId="0" applyNumberFormat="1"/>
    <xf numFmtId="0" fontId="5" fillId="4" borderId="14" xfId="0" applyFont="1" applyFill="1" applyBorder="1" applyAlignment="1">
      <alignment horizontal="center" vertical="top"/>
    </xf>
    <xf numFmtId="0" fontId="0" fillId="4" borderId="15" xfId="0" applyFill="1" applyBorder="1" applyAlignment="1">
      <alignment vertical="top"/>
    </xf>
    <xf numFmtId="37" fontId="4" fillId="4" borderId="15" xfId="18" applyNumberFormat="1" applyFont="1" applyFill="1" applyBorder="1" applyAlignment="1">
      <alignment horizontal="right"/>
    </xf>
    <xf numFmtId="205" fontId="4" fillId="4" borderId="15" xfId="15" applyNumberFormat="1" applyFont="1" applyFill="1" applyBorder="1" applyAlignment="1">
      <alignment horizontal="center" vertical="top"/>
    </xf>
    <xf numFmtId="205" fontId="4" fillId="4" borderId="35" xfId="15" applyNumberFormat="1" applyFont="1" applyFill="1" applyBorder="1" applyAlignment="1">
      <alignment horizontal="left" vertical="top"/>
    </xf>
    <xf numFmtId="205" fontId="4" fillId="4" borderId="15" xfId="15" applyNumberFormat="1" applyFont="1" applyFill="1" applyBorder="1" applyAlignment="1">
      <alignment horizontal="center"/>
    </xf>
    <xf numFmtId="205" fontId="4" fillId="4" borderId="16" xfId="15" applyNumberFormat="1" applyFont="1" applyFill="1" applyBorder="1" applyAlignment="1">
      <alignment horizontal="center"/>
    </xf>
    <xf numFmtId="0" fontId="42" fillId="0" borderId="0" xfId="0" applyFont="1"/>
    <xf numFmtId="168" fontId="5" fillId="4" borderId="10" xfId="0" applyNumberFormat="1" applyFont="1" applyFill="1" applyBorder="1" applyAlignment="1">
      <alignment horizontal="right" vertical="center"/>
    </xf>
    <xf numFmtId="0" fontId="21" fillId="2" borderId="11" xfId="0" applyFont="1" applyFill="1" applyBorder="1" applyAlignment="1">
      <alignment horizontal="centerContinuous"/>
    </xf>
    <xf numFmtId="0" fontId="5" fillId="2" borderId="22" xfId="0" applyFont="1" applyFill="1" applyBorder="1" applyAlignment="1">
      <alignment horizontal="centerContinuous"/>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17" xfId="0" applyFont="1" applyFill="1" applyBorder="1" applyAlignment="1">
      <alignment horizontal="center" vertical="center"/>
    </xf>
    <xf numFmtId="3" fontId="10" fillId="3" borderId="23" xfId="0" applyNumberFormat="1" applyFont="1" applyFill="1" applyBorder="1" applyAlignment="1">
      <alignment horizontal="right" vertical="center"/>
    </xf>
    <xf numFmtId="3" fontId="10" fillId="3" borderId="10" xfId="0" applyNumberFormat="1" applyFont="1" applyFill="1" applyBorder="1" applyAlignment="1">
      <alignment horizontal="right" vertical="center"/>
    </xf>
    <xf numFmtId="3" fontId="5" fillId="3" borderId="10" xfId="0" applyNumberFormat="1" applyFont="1" applyFill="1" applyBorder="1" applyAlignment="1">
      <alignment horizontal="centerContinuous" vertical="center"/>
    </xf>
    <xf numFmtId="3" fontId="5" fillId="3" borderId="0" xfId="0" applyNumberFormat="1" applyFont="1" applyFill="1" applyBorder="1" applyAlignment="1">
      <alignment horizontal="centerContinuous" vertical="center"/>
    </xf>
    <xf numFmtId="3" fontId="5" fillId="3" borderId="27" xfId="0" applyNumberFormat="1" applyFont="1" applyFill="1" applyBorder="1" applyAlignment="1">
      <alignment horizontal="centerContinuous" vertical="center"/>
    </xf>
    <xf numFmtId="3" fontId="5" fillId="3" borderId="10" xfId="0" applyNumberFormat="1" applyFont="1" applyFill="1" applyBorder="1" applyAlignment="1">
      <alignment horizontal="center" vertical="center"/>
    </xf>
    <xf numFmtId="3" fontId="5" fillId="3" borderId="27" xfId="0" applyNumberFormat="1" applyFont="1" applyFill="1" applyBorder="1" applyAlignment="1">
      <alignment horizontal="center" vertical="center"/>
    </xf>
    <xf numFmtId="3" fontId="5" fillId="3" borderId="31"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3" fontId="5" fillId="3" borderId="18" xfId="0" applyNumberFormat="1" applyFont="1" applyFill="1" applyBorder="1" applyAlignment="1">
      <alignment horizontal="right" vertical="center"/>
    </xf>
    <xf numFmtId="1" fontId="5" fillId="3" borderId="10" xfId="0" applyNumberFormat="1" applyFont="1" applyFill="1" applyBorder="1" applyAlignment="1">
      <alignment horizontal="center" vertical="center"/>
    </xf>
    <xf numFmtId="0" fontId="10" fillId="3" borderId="11" xfId="0" applyFont="1" applyFill="1" applyBorder="1" applyAlignment="1">
      <alignment horizontal="center" vertical="top"/>
    </xf>
    <xf numFmtId="0" fontId="10" fillId="3" borderId="21" xfId="0" applyFont="1" applyFill="1" applyBorder="1" applyAlignment="1">
      <alignment horizontal="center" vertical="top"/>
    </xf>
    <xf numFmtId="0" fontId="13" fillId="3" borderId="32" xfId="0" applyFont="1" applyFill="1" applyBorder="1" applyAlignment="1">
      <alignment horizontal="center" vertical="top"/>
    </xf>
    <xf numFmtId="0" fontId="13" fillId="3" borderId="21" xfId="0" applyFont="1" applyFill="1" applyBorder="1" applyAlignment="1">
      <alignment horizontal="center" vertical="top"/>
    </xf>
    <xf numFmtId="0" fontId="13" fillId="3" borderId="22" xfId="0" applyFont="1" applyFill="1" applyBorder="1" applyAlignment="1">
      <alignment horizontal="center" vertical="top"/>
    </xf>
    <xf numFmtId="1" fontId="10" fillId="4" borderId="10" xfId="0" applyNumberFormat="1" applyFont="1" applyFill="1" applyBorder="1" applyAlignment="1">
      <alignment horizontal="center" vertical="center"/>
    </xf>
    <xf numFmtId="1" fontId="10" fillId="4" borderId="0" xfId="0" applyNumberFormat="1" applyFont="1" applyFill="1" applyBorder="1" applyAlignment="1">
      <alignment horizontal="center" vertical="center"/>
    </xf>
    <xf numFmtId="1" fontId="10" fillId="4" borderId="31" xfId="0" applyNumberFormat="1" applyFont="1" applyFill="1" applyBorder="1" applyAlignment="1">
      <alignment horizontal="center" vertical="center"/>
    </xf>
    <xf numFmtId="1" fontId="10" fillId="4" borderId="18" xfId="0" applyNumberFormat="1" applyFont="1" applyFill="1" applyBorder="1" applyAlignment="1">
      <alignment horizontal="center" vertical="center"/>
    </xf>
    <xf numFmtId="1" fontId="5" fillId="4" borderId="10" xfId="0" applyNumberFormat="1" applyFont="1" applyFill="1" applyBorder="1" applyAlignment="1">
      <alignment horizontal="center" vertical="center"/>
    </xf>
    <xf numFmtId="3" fontId="5" fillId="4" borderId="10" xfId="0" applyNumberFormat="1" applyFont="1" applyFill="1" applyBorder="1" applyAlignment="1">
      <alignment horizontal="center" vertical="center"/>
    </xf>
    <xf numFmtId="206" fontId="5" fillId="4" borderId="0" xfId="0" applyNumberFormat="1" applyFont="1" applyFill="1" applyBorder="1" applyAlignment="1">
      <alignment horizontal="right" vertical="center"/>
    </xf>
    <xf numFmtId="3" fontId="5" fillId="4" borderId="31" xfId="0" applyNumberFormat="1" applyFont="1" applyFill="1" applyBorder="1" applyAlignment="1">
      <alignment horizontal="center" vertical="center"/>
    </xf>
    <xf numFmtId="206" fontId="5" fillId="4" borderId="18" xfId="0" applyNumberFormat="1" applyFont="1" applyFill="1" applyBorder="1" applyAlignment="1">
      <alignment horizontal="right" vertical="center"/>
    </xf>
    <xf numFmtId="0" fontId="5" fillId="4" borderId="10" xfId="0" applyNumberFormat="1" applyFont="1" applyFill="1" applyBorder="1" applyAlignment="1">
      <alignment horizontal="center" vertical="center"/>
    </xf>
    <xf numFmtId="3" fontId="4" fillId="4" borderId="31" xfId="0" applyNumberFormat="1" applyFont="1" applyFill="1" applyBorder="1" applyAlignment="1">
      <alignment horizontal="center" vertical="center"/>
    </xf>
    <xf numFmtId="1" fontId="5" fillId="4" borderId="0" xfId="15" applyNumberFormat="1" applyFont="1" applyFill="1" applyBorder="1" applyAlignment="1">
      <alignment horizontal="center" vertical="center"/>
    </xf>
    <xf numFmtId="3" fontId="5" fillId="4" borderId="0" xfId="15" applyNumberFormat="1" applyFont="1" applyFill="1" applyBorder="1" applyAlignment="1">
      <alignment horizontal="center" vertical="center"/>
    </xf>
    <xf numFmtId="0" fontId="5" fillId="4" borderId="11" xfId="0" applyNumberFormat="1" applyFont="1" applyFill="1" applyBorder="1" applyAlignment="1">
      <alignment horizontal="center" vertical="center"/>
    </xf>
    <xf numFmtId="3" fontId="5" fillId="4" borderId="11" xfId="0" applyNumberFormat="1" applyFont="1" applyFill="1" applyBorder="1" applyAlignment="1">
      <alignment horizontal="center" vertical="center"/>
    </xf>
    <xf numFmtId="3" fontId="5" fillId="4" borderId="21" xfId="0" applyNumberFormat="1" applyFont="1" applyFill="1" applyBorder="1" applyAlignment="1">
      <alignment horizontal="center" vertical="center"/>
    </xf>
    <xf numFmtId="206" fontId="5" fillId="4" borderId="37" xfId="0" applyNumberFormat="1" applyFont="1" applyFill="1" applyBorder="1" applyAlignment="1">
      <alignment horizontal="right" vertical="center"/>
    </xf>
    <xf numFmtId="3" fontId="4" fillId="4" borderId="32" xfId="0" applyNumberFormat="1" applyFont="1" applyFill="1" applyBorder="1" applyAlignment="1">
      <alignment horizontal="center" vertical="center"/>
    </xf>
    <xf numFmtId="1" fontId="5" fillId="4" borderId="21" xfId="15" applyNumberFormat="1" applyFont="1" applyFill="1" applyBorder="1" applyAlignment="1">
      <alignment horizontal="center" vertical="center"/>
    </xf>
    <xf numFmtId="3" fontId="5" fillId="4" borderId="21" xfId="15" applyNumberFormat="1" applyFont="1" applyFill="1" applyBorder="1" applyAlignment="1">
      <alignment horizontal="center" vertical="center"/>
    </xf>
    <xf numFmtId="206" fontId="5" fillId="4" borderId="22" xfId="0" applyNumberFormat="1" applyFont="1" applyFill="1" applyBorder="1" applyAlignment="1">
      <alignment horizontal="right" vertical="center"/>
    </xf>
    <xf numFmtId="3" fontId="5" fillId="0" borderId="0" xfId="0" applyNumberFormat="1" applyFont="1" applyFill="1"/>
    <xf numFmtId="0" fontId="8" fillId="0" borderId="0" xfId="0" applyFont="1" applyAlignment="1">
      <alignment horizontal="left"/>
    </xf>
    <xf numFmtId="10" fontId="5" fillId="0" borderId="0" xfId="15" applyNumberFormat="1" applyFont="1"/>
    <xf numFmtId="2" fontId="5" fillId="0" borderId="0" xfId="15" applyNumberFormat="1" applyFont="1"/>
    <xf numFmtId="3" fontId="0" fillId="0" borderId="0" xfId="0" applyNumberFormat="1" applyAlignment="1">
      <alignment horizontal="center"/>
    </xf>
    <xf numFmtId="0" fontId="21" fillId="2" borderId="10" xfId="0" applyFont="1" applyFill="1" applyBorder="1" applyAlignment="1">
      <alignment horizontal="centerContinuous"/>
    </xf>
    <xf numFmtId="3" fontId="5" fillId="3" borderId="10" xfId="0" applyNumberFormat="1" applyFont="1" applyFill="1" applyBorder="1" applyAlignment="1">
      <alignment horizontal="right" vertical="center"/>
    </xf>
    <xf numFmtId="3" fontId="8" fillId="3" borderId="10" xfId="0" applyNumberFormat="1" applyFont="1" applyFill="1" applyBorder="1" applyAlignment="1">
      <alignment horizontal="center" vertical="center"/>
    </xf>
    <xf numFmtId="3" fontId="8" fillId="3" borderId="0" xfId="0" applyNumberFormat="1" applyFont="1" applyFill="1" applyBorder="1" applyAlignment="1">
      <alignment horizontal="center" vertical="center"/>
    </xf>
    <xf numFmtId="3" fontId="8" fillId="3" borderId="31" xfId="0" applyNumberFormat="1" applyFont="1" applyFill="1" applyBorder="1" applyAlignment="1">
      <alignment horizontal="center" vertical="center"/>
    </xf>
    <xf numFmtId="0" fontId="5" fillId="0" borderId="18" xfId="0" applyFont="1" applyBorder="1"/>
    <xf numFmtId="0" fontId="5" fillId="0" borderId="11" xfId="0" applyFont="1" applyBorder="1"/>
    <xf numFmtId="1" fontId="10" fillId="4" borderId="7" xfId="0" applyNumberFormat="1" applyFont="1" applyFill="1" applyBorder="1" applyAlignment="1">
      <alignment horizontal="center" vertical="center"/>
    </xf>
    <xf numFmtId="1" fontId="10" fillId="4" borderId="8" xfId="0" applyNumberFormat="1" applyFont="1" applyFill="1" applyBorder="1" applyAlignment="1">
      <alignment horizontal="center" vertical="center"/>
    </xf>
    <xf numFmtId="1" fontId="10" fillId="4" borderId="30" xfId="0" applyNumberFormat="1" applyFont="1" applyFill="1" applyBorder="1" applyAlignment="1">
      <alignment horizontal="center" vertical="center"/>
    </xf>
    <xf numFmtId="1" fontId="10" fillId="4" borderId="17" xfId="0" applyNumberFormat="1" applyFont="1" applyFill="1" applyBorder="1" applyAlignment="1">
      <alignment horizontal="center" vertical="center"/>
    </xf>
    <xf numFmtId="1" fontId="5" fillId="4" borderId="11" xfId="0" applyNumberFormat="1" applyFont="1" applyFill="1" applyBorder="1" applyAlignment="1">
      <alignment horizontal="center" vertical="center"/>
    </xf>
    <xf numFmtId="3" fontId="5" fillId="4" borderId="32" xfId="0" applyNumberFormat="1" applyFont="1" applyFill="1" applyBorder="1" applyAlignment="1">
      <alignment horizontal="center" vertical="center"/>
    </xf>
    <xf numFmtId="0" fontId="11" fillId="2" borderId="10" xfId="0" applyFont="1" applyFill="1" applyBorder="1" applyAlignment="1">
      <alignment horizontal="centerContinuous"/>
    </xf>
    <xf numFmtId="0" fontId="6" fillId="2" borderId="10" xfId="0" applyFont="1" applyFill="1" applyBorder="1" applyAlignment="1">
      <alignment horizontal="centerContinuous"/>
    </xf>
    <xf numFmtId="0" fontId="5" fillId="0" borderId="21" xfId="0" applyFont="1" applyFill="1" applyBorder="1" applyAlignment="1">
      <alignment vertical="top"/>
    </xf>
    <xf numFmtId="0" fontId="10" fillId="0" borderId="32" xfId="0" applyFont="1" applyFill="1" applyBorder="1"/>
    <xf numFmtId="0" fontId="10" fillId="0" borderId="22" xfId="0" applyFont="1" applyFill="1" applyBorder="1" applyAlignment="1">
      <alignment vertical="top"/>
    </xf>
    <xf numFmtId="0" fontId="5" fillId="4" borderId="31" xfId="0" applyFont="1" applyFill="1" applyBorder="1"/>
    <xf numFmtId="0" fontId="5" fillId="4" borderId="18" xfId="0" applyFont="1" applyFill="1" applyBorder="1"/>
    <xf numFmtId="185" fontId="5" fillId="4" borderId="18" xfId="0" applyNumberFormat="1" applyFont="1" applyFill="1" applyBorder="1" applyAlignment="1">
      <alignment vertical="center"/>
    </xf>
    <xf numFmtId="3" fontId="30" fillId="4" borderId="0" xfId="0" applyNumberFormat="1" applyFont="1" applyFill="1" applyBorder="1" applyAlignment="1">
      <alignment horizontal="right" vertical="center"/>
    </xf>
    <xf numFmtId="3" fontId="30" fillId="4" borderId="0" xfId="0" applyNumberFormat="1" applyFont="1" applyFill="1" applyBorder="1" applyAlignment="1">
      <alignment vertical="center"/>
    </xf>
    <xf numFmtId="184" fontId="29" fillId="4" borderId="0" xfId="15" applyNumberFormat="1" applyFont="1" applyFill="1" applyBorder="1" applyAlignment="1">
      <alignment horizontal="right" vertical="center"/>
    </xf>
    <xf numFmtId="3" fontId="30" fillId="4" borderId="31" xfId="0" applyNumberFormat="1" applyFont="1" applyFill="1" applyBorder="1" applyAlignment="1">
      <alignment vertical="center"/>
    </xf>
    <xf numFmtId="164" fontId="30" fillId="4" borderId="31" xfId="0" applyNumberFormat="1" applyFont="1" applyFill="1" applyBorder="1" applyAlignment="1">
      <alignment vertical="center"/>
    </xf>
    <xf numFmtId="206" fontId="29" fillId="4" borderId="18" xfId="0" applyNumberFormat="1" applyFont="1" applyFill="1" applyBorder="1" applyAlignment="1">
      <alignment vertical="center"/>
    </xf>
    <xf numFmtId="0" fontId="17" fillId="0" borderId="0" xfId="0" applyFont="1" applyAlignment="1">
      <alignment vertical="center"/>
    </xf>
    <xf numFmtId="3" fontId="29" fillId="4" borderId="0" xfId="0" applyNumberFormat="1" applyFont="1" applyFill="1" applyBorder="1" applyAlignment="1">
      <alignment horizontal="right" vertical="center"/>
    </xf>
    <xf numFmtId="0" fontId="14" fillId="0" borderId="0" xfId="0" applyFont="1" applyAlignment="1">
      <alignment vertical="center"/>
    </xf>
    <xf numFmtId="206" fontId="10" fillId="4" borderId="18" xfId="0" applyNumberFormat="1" applyFont="1" applyFill="1" applyBorder="1" applyAlignment="1">
      <alignment vertical="center"/>
    </xf>
    <xf numFmtId="0" fontId="10" fillId="4" borderId="11" xfId="0" applyFont="1" applyFill="1" applyBorder="1"/>
    <xf numFmtId="0" fontId="10" fillId="4" borderId="21" xfId="0" applyFont="1" applyFill="1" applyBorder="1"/>
    <xf numFmtId="0" fontId="10" fillId="4" borderId="21" xfId="0" applyFont="1" applyFill="1" applyBorder="1" applyAlignment="1">
      <alignment/>
    </xf>
    <xf numFmtId="0" fontId="10" fillId="4" borderId="22" xfId="0" applyFont="1" applyFill="1" applyBorder="1" applyAlignment="1">
      <alignment/>
    </xf>
    <xf numFmtId="0" fontId="43" fillId="4" borderId="32" xfId="0" applyFont="1" applyFill="1" applyBorder="1"/>
    <xf numFmtId="0" fontId="43" fillId="4" borderId="21" xfId="0" applyFont="1" applyFill="1" applyBorder="1"/>
    <xf numFmtId="0" fontId="43" fillId="4" borderId="32" xfId="0" applyFont="1" applyFill="1" applyBorder="1" applyAlignment="1">
      <alignment horizontal="right"/>
    </xf>
    <xf numFmtId="0" fontId="43" fillId="4" borderId="22" xfId="0" applyFont="1" applyFill="1" applyBorder="1"/>
    <xf numFmtId="3" fontId="5" fillId="0" borderId="0" xfId="0" applyNumberFormat="1" applyFont="1" applyFill="1" applyBorder="1"/>
    <xf numFmtId="0" fontId="5" fillId="0" borderId="17" xfId="0" applyFont="1" applyFill="1" applyBorder="1" applyAlignment="1">
      <alignment horizontal="left" vertical="center"/>
    </xf>
    <xf numFmtId="0" fontId="10" fillId="0" borderId="42" xfId="0" applyFont="1" applyFill="1" applyBorder="1" applyAlignment="1">
      <alignment horizontal="centerContinuous" vertical="center"/>
    </xf>
    <xf numFmtId="0" fontId="5" fillId="0" borderId="43" xfId="0" applyFont="1" applyFill="1" applyBorder="1" applyAlignment="1">
      <alignment vertical="center"/>
    </xf>
    <xf numFmtId="0" fontId="5" fillId="0" borderId="44" xfId="0" applyFont="1" applyFill="1" applyBorder="1" applyAlignment="1">
      <alignment horizontal="center" vertical="center"/>
    </xf>
    <xf numFmtId="0" fontId="5" fillId="0" borderId="22" xfId="0" applyFont="1" applyFill="1" applyBorder="1" applyAlignment="1">
      <alignment horizontal="left" vertical="top"/>
    </xf>
    <xf numFmtId="0" fontId="33" fillId="0" borderId="11" xfId="0" applyFont="1" applyBorder="1" applyAlignment="1">
      <alignment horizontal="centerContinuous" vertical="center"/>
    </xf>
    <xf numFmtId="0" fontId="10" fillId="0" borderId="45" xfId="0" applyFont="1" applyFill="1" applyBorder="1" applyAlignment="1">
      <alignment vertical="top"/>
    </xf>
    <xf numFmtId="0" fontId="33" fillId="0" borderId="5" xfId="0" applyFont="1" applyFill="1" applyBorder="1" applyAlignment="1">
      <alignment horizontal="center" vertical="center"/>
    </xf>
    <xf numFmtId="4" fontId="4" fillId="4" borderId="31" xfId="0" applyNumberFormat="1" applyFont="1" applyFill="1" applyBorder="1" applyAlignment="1">
      <alignment horizontal="center" vertical="center"/>
    </xf>
    <xf numFmtId="199" fontId="5" fillId="4" borderId="44" xfId="0" applyNumberFormat="1" applyFont="1" applyFill="1" applyBorder="1"/>
    <xf numFmtId="0" fontId="5" fillId="4" borderId="43" xfId="0" applyFont="1" applyFill="1" applyBorder="1"/>
    <xf numFmtId="0" fontId="14" fillId="4" borderId="4" xfId="0" applyFont="1" applyFill="1" applyBorder="1" applyAlignment="1">
      <alignment horizontal="centerContinuous" vertical="top" wrapText="1"/>
    </xf>
    <xf numFmtId="0" fontId="14" fillId="4" borderId="18" xfId="0" applyFont="1" applyFill="1" applyBorder="1" applyAlignment="1">
      <alignment horizontal="center" vertical="top" wrapText="1"/>
    </xf>
    <xf numFmtId="200" fontId="16" fillId="4" borderId="31" xfId="0" applyNumberFormat="1" applyFont="1" applyFill="1" applyBorder="1" applyAlignment="1">
      <alignment horizontal="center" vertical="top"/>
    </xf>
    <xf numFmtId="0" fontId="16" fillId="4" borderId="44" xfId="0" applyFont="1" applyFill="1" applyBorder="1" applyAlignment="1">
      <alignment horizontal="center" vertical="top"/>
    </xf>
    <xf numFmtId="0" fontId="5" fillId="4" borderId="5" xfId="0" applyFont="1" applyFill="1" applyBorder="1" applyAlignment="1" quotePrefix="1">
      <alignment horizontal="center" vertical="top"/>
    </xf>
    <xf numFmtId="4" fontId="16" fillId="4" borderId="31" xfId="0" applyNumberFormat="1" applyFont="1" applyFill="1" applyBorder="1" applyAlignment="1" quotePrefix="1">
      <alignment horizontal="center" vertical="top"/>
    </xf>
    <xf numFmtId="4" fontId="16" fillId="4" borderId="31" xfId="0" applyNumberFormat="1" applyFont="1" applyFill="1" applyBorder="1" applyAlignment="1">
      <alignment horizontal="center" vertical="top"/>
    </xf>
    <xf numFmtId="49" fontId="16" fillId="4" borderId="44" xfId="0" applyNumberFormat="1" applyFont="1" applyFill="1" applyBorder="1" applyAlignment="1">
      <alignment horizontal="center" vertical="top" wrapText="1"/>
    </xf>
    <xf numFmtId="0" fontId="16" fillId="4" borderId="5" xfId="0" applyFont="1" applyFill="1" applyBorder="1" applyAlignment="1">
      <alignment horizontal="center" vertical="top"/>
    </xf>
    <xf numFmtId="0" fontId="14" fillId="4" borderId="34" xfId="0" applyFont="1" applyFill="1" applyBorder="1" applyAlignment="1">
      <alignment horizontal="center" vertical="center"/>
    </xf>
    <xf numFmtId="4" fontId="16" fillId="4" borderId="46" xfId="0" applyNumberFormat="1" applyFont="1" applyFill="1" applyBorder="1" applyAlignment="1">
      <alignment horizontal="center" vertical="center"/>
    </xf>
    <xf numFmtId="199" fontId="16" fillId="4" borderId="47" xfId="0" applyNumberFormat="1" applyFont="1" applyFill="1" applyBorder="1" applyAlignment="1">
      <alignment horizontal="center" vertical="center"/>
    </xf>
    <xf numFmtId="0" fontId="14" fillId="4" borderId="48" xfId="0" applyFont="1" applyFill="1" applyBorder="1" applyAlignment="1">
      <alignment horizontal="center" vertical="center"/>
    </xf>
    <xf numFmtId="0" fontId="33" fillId="0" borderId="0" xfId="0" applyFont="1" applyAlignment="1">
      <alignment vertical="center"/>
    </xf>
    <xf numFmtId="0" fontId="10" fillId="0" borderId="0" xfId="0" applyFont="1"/>
    <xf numFmtId="0" fontId="19" fillId="0" borderId="0" xfId="0" applyFont="1" applyAlignment="1">
      <alignment vertical="center"/>
    </xf>
    <xf numFmtId="0" fontId="38" fillId="2" borderId="17" xfId="0" applyFont="1" applyFill="1" applyBorder="1" applyAlignment="1">
      <alignment horizontal="center"/>
    </xf>
    <xf numFmtId="0" fontId="18" fillId="2" borderId="11" xfId="0" applyFont="1" applyFill="1" applyBorder="1" applyAlignment="1">
      <alignment horizontal="centerContinuous" vertical="top"/>
    </xf>
    <xf numFmtId="0" fontId="5" fillId="3" borderId="19" xfId="0" applyFont="1" applyFill="1" applyBorder="1" applyAlignment="1">
      <alignment horizontal="center"/>
    </xf>
    <xf numFmtId="0" fontId="10" fillId="0" borderId="7" xfId="0" applyFont="1" applyFill="1" applyBorder="1" applyAlignment="1">
      <alignment horizontal="centerContinuous" vertical="center"/>
    </xf>
    <xf numFmtId="0" fontId="5" fillId="0" borderId="30" xfId="0" applyNumberFormat="1" applyFont="1" applyFill="1" applyBorder="1" applyAlignment="1">
      <alignment horizontal="centerContinuous"/>
    </xf>
    <xf numFmtId="0" fontId="5" fillId="0" borderId="17" xfId="0" applyNumberFormat="1" applyFont="1" applyFill="1" applyBorder="1" applyAlignment="1">
      <alignment horizontal="centerContinuous"/>
    </xf>
    <xf numFmtId="0" fontId="5" fillId="3" borderId="23" xfId="0" applyFont="1" applyFill="1" applyBorder="1" applyAlignment="1">
      <alignment horizontal="center"/>
    </xf>
    <xf numFmtId="0" fontId="5" fillId="3" borderId="23" xfId="0" applyFont="1" applyFill="1" applyBorder="1" applyAlignment="1">
      <alignment horizontal="center" vertical="top"/>
    </xf>
    <xf numFmtId="0" fontId="14" fillId="3" borderId="20" xfId="0" applyFont="1" applyFill="1" applyBorder="1" applyAlignment="1">
      <alignment horizontal="center" vertical="top"/>
    </xf>
    <xf numFmtId="0" fontId="5" fillId="3" borderId="11" xfId="0" applyFont="1" applyFill="1" applyBorder="1" applyAlignment="1">
      <alignment horizontal="center"/>
    </xf>
    <xf numFmtId="0" fontId="5" fillId="3" borderId="32" xfId="0" applyFont="1" applyFill="1" applyBorder="1" applyAlignment="1">
      <alignment horizontal="center"/>
    </xf>
    <xf numFmtId="0" fontId="5" fillId="3" borderId="22" xfId="0" applyFont="1" applyFill="1" applyBorder="1" applyAlignment="1">
      <alignment horizontal="center"/>
    </xf>
    <xf numFmtId="9" fontId="4" fillId="4" borderId="10" xfId="15" applyFont="1" applyFill="1" applyBorder="1" applyAlignment="1">
      <alignment horizontal="center"/>
    </xf>
    <xf numFmtId="9" fontId="4" fillId="4" borderId="31" xfId="15" applyFont="1" applyFill="1" applyBorder="1" applyAlignment="1">
      <alignment horizontal="center"/>
    </xf>
    <xf numFmtId="0" fontId="14" fillId="4" borderId="30" xfId="0" applyFont="1" applyFill="1" applyBorder="1" applyAlignment="1">
      <alignment horizontal="center" vertical="center"/>
    </xf>
    <xf numFmtId="9" fontId="4" fillId="4" borderId="30" xfId="15" applyFont="1" applyFill="1" applyBorder="1" applyAlignment="1">
      <alignment horizontal="center"/>
    </xf>
    <xf numFmtId="172" fontId="4" fillId="4" borderId="0" xfId="18" applyNumberFormat="1" applyFont="1" applyFill="1" applyBorder="1" applyAlignment="1">
      <alignment horizontal="right"/>
    </xf>
    <xf numFmtId="184" fontId="4" fillId="4" borderId="0" xfId="15" applyNumberFormat="1" applyFont="1" applyFill="1" applyBorder="1" applyAlignment="1">
      <alignment horizontal="right"/>
    </xf>
    <xf numFmtId="184" fontId="4" fillId="4" borderId="31" xfId="15" applyNumberFormat="1" applyFont="1" applyFill="1" applyBorder="1" applyAlignment="1" quotePrefix="1">
      <alignment horizontal="right"/>
    </xf>
    <xf numFmtId="184" fontId="4" fillId="4" borderId="0" xfId="15" applyNumberFormat="1" applyFont="1" applyFill="1" applyBorder="1" applyAlignment="1" quotePrefix="1">
      <alignment horizontal="right"/>
    </xf>
    <xf numFmtId="172" fontId="4" fillId="4" borderId="18" xfId="18" applyNumberFormat="1" applyFont="1" applyFill="1" applyBorder="1" applyAlignment="1">
      <alignment horizontal="right"/>
    </xf>
    <xf numFmtId="170" fontId="4" fillId="4" borderId="31" xfId="0" applyNumberFormat="1" applyFont="1" applyFill="1" applyBorder="1" applyAlignment="1">
      <alignment vertical="center"/>
    </xf>
    <xf numFmtId="173" fontId="4" fillId="4" borderId="31" xfId="0" applyNumberFormat="1" applyFont="1" applyFill="1" applyBorder="1" applyAlignment="1">
      <alignment vertical="center"/>
    </xf>
    <xf numFmtId="173" fontId="4" fillId="4" borderId="10" xfId="18" applyNumberFormat="1" applyFont="1" applyFill="1" applyBorder="1" applyAlignment="1">
      <alignment horizontal="right"/>
    </xf>
    <xf numFmtId="184" fontId="4" fillId="4" borderId="27" xfId="15" applyNumberFormat="1" applyFont="1" applyFill="1" applyBorder="1" applyAlignment="1">
      <alignment horizontal="right"/>
    </xf>
    <xf numFmtId="173" fontId="4" fillId="4" borderId="31" xfId="18" applyNumberFormat="1" applyFont="1" applyFill="1" applyBorder="1" applyAlignment="1">
      <alignment horizontal="right"/>
    </xf>
    <xf numFmtId="173" fontId="4" fillId="4" borderId="31" xfId="18" applyNumberFormat="1" applyFont="1" applyFill="1" applyBorder="1" applyAlignment="1">
      <alignment vertical="center"/>
    </xf>
    <xf numFmtId="173" fontId="4" fillId="4" borderId="11" xfId="18" applyNumberFormat="1" applyFont="1" applyFill="1" applyBorder="1" applyAlignment="1">
      <alignment horizontal="right"/>
    </xf>
    <xf numFmtId="172" fontId="4" fillId="4" borderId="21" xfId="18" applyNumberFormat="1" applyFont="1" applyFill="1" applyBorder="1" applyAlignment="1">
      <alignment horizontal="right"/>
    </xf>
    <xf numFmtId="184" fontId="4" fillId="4" borderId="21" xfId="15" applyNumberFormat="1" applyFont="1" applyFill="1" applyBorder="1" applyAlignment="1">
      <alignment horizontal="right"/>
    </xf>
    <xf numFmtId="173" fontId="4" fillId="4" borderId="32" xfId="0" applyNumberFormat="1" applyFont="1" applyFill="1" applyBorder="1" applyAlignment="1">
      <alignment vertical="center"/>
    </xf>
    <xf numFmtId="173" fontId="4" fillId="4" borderId="32" xfId="18" applyNumberFormat="1" applyFont="1" applyFill="1" applyBorder="1" applyAlignment="1">
      <alignment vertical="center"/>
    </xf>
    <xf numFmtId="172" fontId="4" fillId="4" borderId="22" xfId="18" applyNumberFormat="1" applyFont="1" applyFill="1" applyBorder="1" applyAlignment="1">
      <alignment horizontal="right"/>
    </xf>
    <xf numFmtId="0" fontId="33" fillId="0" borderId="0" xfId="0" applyFont="1" applyFill="1" applyBorder="1"/>
    <xf numFmtId="0" fontId="5" fillId="2" borderId="8" xfId="0" applyNumberFormat="1" applyFont="1" applyFill="1" applyBorder="1"/>
    <xf numFmtId="0" fontId="5" fillId="0" borderId="8" xfId="0" applyNumberFormat="1" applyFont="1" applyFill="1" applyBorder="1" applyAlignment="1">
      <alignment horizontal="centerContinuous"/>
    </xf>
    <xf numFmtId="0" fontId="10" fillId="0" borderId="17"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31" xfId="0" applyFont="1" applyFill="1" applyBorder="1" applyAlignment="1">
      <alignment horizontal="centerContinuous" vertical="center"/>
    </xf>
    <xf numFmtId="0" fontId="4" fillId="0" borderId="0" xfId="0" applyNumberFormat="1" applyFont="1" applyFill="1" applyBorder="1" applyAlignment="1">
      <alignment horizontal="centerContinuous" vertical="center"/>
    </xf>
    <xf numFmtId="0" fontId="4" fillId="0" borderId="18"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10" xfId="0" applyFont="1" applyFill="1" applyBorder="1" applyAlignment="1">
      <alignment vertical="top"/>
    </xf>
    <xf numFmtId="0" fontId="5" fillId="0" borderId="0" xfId="0" applyFont="1" applyFill="1" applyBorder="1" applyAlignment="1">
      <alignment horizontal="left" vertical="top"/>
    </xf>
    <xf numFmtId="0" fontId="10" fillId="0" borderId="31" xfId="0" applyFont="1" applyFill="1" applyBorder="1" applyAlignment="1">
      <alignment vertical="top"/>
    </xf>
    <xf numFmtId="0" fontId="10" fillId="0" borderId="0" xfId="0" applyNumberFormat="1" applyFont="1" applyFill="1" applyBorder="1"/>
    <xf numFmtId="0" fontId="10" fillId="0" borderId="18" xfId="0" applyFont="1" applyFill="1" applyBorder="1" applyAlignment="1">
      <alignment vertical="top"/>
    </xf>
    <xf numFmtId="0" fontId="5" fillId="0" borderId="0" xfId="0" applyFont="1" applyFill="1" applyBorder="1" applyAlignment="1">
      <alignment vertical="top"/>
    </xf>
    <xf numFmtId="0" fontId="5" fillId="4" borderId="7" xfId="0" applyFont="1" applyFill="1" applyBorder="1"/>
    <xf numFmtId="0" fontId="10" fillId="4" borderId="17" xfId="0" applyFont="1" applyFill="1" applyBorder="1" applyAlignment="1">
      <alignment/>
    </xf>
    <xf numFmtId="199" fontId="5" fillId="4" borderId="8" xfId="0" applyNumberFormat="1" applyFont="1" applyFill="1" applyBorder="1"/>
    <xf numFmtId="199" fontId="5" fillId="4" borderId="30" xfId="0" applyNumberFormat="1" applyFont="1" applyFill="1" applyBorder="1"/>
    <xf numFmtId="0" fontId="10" fillId="4" borderId="8" xfId="0" applyNumberFormat="1" applyFont="1" applyFill="1" applyBorder="1" applyAlignment="1">
      <alignment horizontal="center"/>
    </xf>
    <xf numFmtId="199" fontId="5" fillId="4" borderId="17" xfId="0" applyNumberFormat="1" applyFont="1" applyFill="1" applyBorder="1"/>
    <xf numFmtId="5" fontId="4" fillId="4" borderId="0" xfId="18" applyNumberFormat="1" applyFont="1" applyFill="1" applyBorder="1" applyAlignment="1">
      <alignment horizontal="right" vertical="center"/>
    </xf>
    <xf numFmtId="207" fontId="4" fillId="4" borderId="0" xfId="0" applyNumberFormat="1" applyFont="1" applyFill="1" applyBorder="1" applyAlignment="1">
      <alignment vertical="center"/>
    </xf>
    <xf numFmtId="5" fontId="4" fillId="4" borderId="31" xfId="18" applyNumberFormat="1" applyFont="1" applyFill="1" applyBorder="1" applyAlignment="1">
      <alignment horizontal="right" vertical="center"/>
    </xf>
    <xf numFmtId="207" fontId="4" fillId="4" borderId="18" xfId="0" applyNumberFormat="1" applyFont="1" applyFill="1" applyBorder="1" applyAlignment="1">
      <alignment vertical="center"/>
    </xf>
    <xf numFmtId="5" fontId="5" fillId="0" borderId="0" xfId="0" applyNumberFormat="1" applyFont="1" applyFill="1" applyBorder="1" applyAlignment="1">
      <alignment vertical="center"/>
    </xf>
    <xf numFmtId="0" fontId="0" fillId="0" borderId="0" xfId="22">
      <alignment/>
      <protection/>
    </xf>
    <xf numFmtId="0" fontId="10" fillId="4" borderId="10" xfId="0" applyFont="1" applyFill="1" applyBorder="1" applyAlignment="1">
      <alignment vertical="center"/>
    </xf>
    <xf numFmtId="171" fontId="4" fillId="4" borderId="0" xfId="18" applyNumberFormat="1" applyFont="1" applyFill="1" applyBorder="1" applyAlignment="1">
      <alignment horizontal="right" vertical="center"/>
    </xf>
    <xf numFmtId="171" fontId="4" fillId="4" borderId="31" xfId="18" applyNumberFormat="1" applyFont="1" applyFill="1" applyBorder="1" applyAlignment="1">
      <alignment horizontal="right" vertical="center"/>
    </xf>
    <xf numFmtId="0" fontId="10" fillId="4" borderId="11" xfId="0" applyFont="1" applyFill="1" applyBorder="1" applyAlignment="1">
      <alignment vertical="center"/>
    </xf>
    <xf numFmtId="0" fontId="5" fillId="4" borderId="22" xfId="0" applyFont="1" applyFill="1" applyBorder="1" applyAlignment="1">
      <alignment horizontal="left" vertical="center"/>
    </xf>
    <xf numFmtId="195" fontId="5" fillId="0" borderId="0" xfId="0" applyNumberFormat="1" applyFont="1" applyFill="1" applyBorder="1" applyAlignment="1">
      <alignment vertical="center"/>
    </xf>
    <xf numFmtId="207" fontId="4" fillId="0" borderId="0" xfId="0" applyNumberFormat="1" applyFont="1" applyFill="1" applyBorder="1"/>
    <xf numFmtId="0" fontId="4" fillId="0" borderId="0" xfId="0" applyFont="1" applyFill="1" applyBorder="1"/>
    <xf numFmtId="0" fontId="4" fillId="0" borderId="0" xfId="0" applyNumberFormat="1" applyFont="1" applyFill="1" applyBorder="1"/>
    <xf numFmtId="0" fontId="33" fillId="0" borderId="0" xfId="0" applyFont="1" applyFill="1"/>
    <xf numFmtId="0" fontId="4" fillId="0" borderId="0" xfId="0" applyFont="1" applyFill="1"/>
    <xf numFmtId="0" fontId="4" fillId="0" borderId="0" xfId="0" applyNumberFormat="1" applyFont="1" applyFill="1"/>
    <xf numFmtId="0" fontId="8" fillId="0" borderId="0" xfId="0" applyFont="1" applyFill="1"/>
    <xf numFmtId="0" fontId="5" fillId="0" borderId="0" xfId="0" applyNumberFormat="1" applyFont="1" applyFill="1" applyBorder="1"/>
    <xf numFmtId="195" fontId="5" fillId="0" borderId="0" xfId="0" applyNumberFormat="1" applyFont="1" applyFill="1" applyBorder="1"/>
    <xf numFmtId="9" fontId="5" fillId="0" borderId="0" xfId="15" applyFont="1" applyFill="1" applyBorder="1"/>
    <xf numFmtId="0" fontId="5" fillId="0" borderId="0" xfId="0" applyNumberFormat="1" applyFont="1" applyBorder="1"/>
    <xf numFmtId="173" fontId="5" fillId="0" borderId="0" xfId="0" applyNumberFormat="1" applyFont="1" applyBorder="1"/>
    <xf numFmtId="173" fontId="5" fillId="0" borderId="0" xfId="0" applyNumberFormat="1" applyFont="1" applyFill="1" applyBorder="1"/>
    <xf numFmtId="209" fontId="5" fillId="0" borderId="0" xfId="0" applyNumberFormat="1" applyFont="1"/>
    <xf numFmtId="209" fontId="5" fillId="0" borderId="0" xfId="0" applyNumberFormat="1" applyFont="1" applyBorder="1"/>
    <xf numFmtId="209" fontId="5" fillId="0" borderId="0" xfId="0" applyNumberFormat="1" applyFont="1" applyAlignment="1">
      <alignment horizont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9" xfId="0" applyFont="1" applyFill="1" applyBorder="1" applyAlignment="1">
      <alignment horizontal="center" vertical="center"/>
    </xf>
    <xf numFmtId="209" fontId="5" fillId="0" borderId="0" xfId="0" applyNumberFormat="1" applyFont="1" applyAlignment="1">
      <alignment horizontal="center" vertical="center"/>
    </xf>
    <xf numFmtId="0" fontId="5" fillId="0" borderId="5" xfId="0" applyFont="1" applyFill="1" applyBorder="1" applyAlignment="1">
      <alignment horizontal="left" vertical="center"/>
    </xf>
    <xf numFmtId="0" fontId="5" fillId="0" borderId="10" xfId="0" applyFont="1" applyFill="1" applyBorder="1" applyAlignment="1">
      <alignment horizontal="right" vertical="center"/>
    </xf>
    <xf numFmtId="0" fontId="5" fillId="0" borderId="31" xfId="0" applyFont="1" applyFill="1" applyBorder="1" applyAlignment="1">
      <alignment horizontal="right" vertical="center"/>
    </xf>
    <xf numFmtId="0" fontId="5" fillId="0" borderId="28" xfId="0" applyFont="1" applyFill="1" applyBorder="1" applyAlignment="1">
      <alignment horizontal="left" vertical="top"/>
    </xf>
    <xf numFmtId="0" fontId="5" fillId="0" borderId="11" xfId="0" applyFont="1" applyFill="1" applyBorder="1" applyAlignment="1">
      <alignment horizontal="left" vertical="top"/>
    </xf>
    <xf numFmtId="0" fontId="9" fillId="0" borderId="31" xfId="0" applyFont="1" applyFill="1" applyBorder="1" applyAlignment="1">
      <alignment horizontal="center" vertical="top"/>
    </xf>
    <xf numFmtId="0" fontId="9" fillId="0" borderId="21" xfId="0" applyFont="1" applyFill="1" applyBorder="1" applyAlignment="1">
      <alignment horizontal="center" vertical="top"/>
    </xf>
    <xf numFmtId="0" fontId="5" fillId="4" borderId="4" xfId="0" applyFont="1" applyFill="1" applyBorder="1" applyAlignment="1">
      <alignment horizontal="left"/>
    </xf>
    <xf numFmtId="0" fontId="5" fillId="4" borderId="0" xfId="0" applyFont="1" applyFill="1" applyBorder="1" applyAlignment="1">
      <alignment horizontal="left"/>
    </xf>
    <xf numFmtId="0" fontId="5" fillId="4" borderId="7" xfId="0" applyFont="1" applyFill="1" applyBorder="1" applyAlignment="1">
      <alignment horizontal="left"/>
    </xf>
    <xf numFmtId="0" fontId="5" fillId="4" borderId="8" xfId="0" applyFont="1" applyFill="1" applyBorder="1" applyAlignment="1">
      <alignment horizontal="left"/>
    </xf>
    <xf numFmtId="0" fontId="5" fillId="4" borderId="30" xfId="0" applyFont="1" applyFill="1" applyBorder="1" applyAlignment="1">
      <alignment horizontal="center" vertical="center"/>
    </xf>
    <xf numFmtId="0" fontId="5" fillId="4" borderId="0" xfId="0" applyFont="1" applyFill="1" applyBorder="1" applyAlignment="1">
      <alignment horizontal="right"/>
    </xf>
    <xf numFmtId="210" fontId="4" fillId="4" borderId="0" xfId="0" applyNumberFormat="1" applyFont="1" applyFill="1" applyBorder="1" applyAlignment="1">
      <alignment horizontal="center" vertical="center"/>
    </xf>
    <xf numFmtId="177" fontId="4" fillId="4" borderId="0" xfId="0" applyNumberFormat="1" applyFont="1" applyFill="1" applyBorder="1" applyAlignment="1">
      <alignment horizontal="right" vertical="center"/>
    </xf>
    <xf numFmtId="177" fontId="4" fillId="4" borderId="5" xfId="0" applyNumberFormat="1" applyFont="1" applyFill="1" applyBorder="1" applyAlignment="1">
      <alignment horizontal="right" vertical="center"/>
    </xf>
    <xf numFmtId="209" fontId="5" fillId="0" borderId="0" xfId="0" applyNumberFormat="1" applyFont="1" applyAlignment="1">
      <alignment vertical="center"/>
    </xf>
    <xf numFmtId="177" fontId="5" fillId="4" borderId="0" xfId="0" applyNumberFormat="1" applyFont="1" applyFill="1" applyBorder="1" applyAlignment="1">
      <alignment horizontal="right" vertical="center"/>
    </xf>
    <xf numFmtId="0" fontId="4" fillId="4" borderId="4" xfId="0" applyFont="1" applyFill="1" applyBorder="1" applyAlignment="1">
      <alignment horizontal="center" vertical="center"/>
    </xf>
    <xf numFmtId="210" fontId="4" fillId="4" borderId="0" xfId="0" applyNumberFormat="1" applyFont="1" applyFill="1" applyBorder="1" applyAlignment="1">
      <alignment horizontal="left" vertical="center"/>
    </xf>
    <xf numFmtId="0" fontId="10" fillId="4" borderId="33" xfId="0" applyFont="1" applyFill="1" applyBorder="1" applyAlignment="1">
      <alignment horizontal="center"/>
    </xf>
    <xf numFmtId="0" fontId="10" fillId="4" borderId="34" xfId="0" applyFont="1" applyFill="1" applyBorder="1" applyAlignment="1">
      <alignment horizontal="center"/>
    </xf>
    <xf numFmtId="0" fontId="10" fillId="4" borderId="15" xfId="0" applyFont="1" applyFill="1" applyBorder="1" applyAlignment="1">
      <alignment horizontal="center"/>
    </xf>
    <xf numFmtId="0" fontId="5" fillId="4" borderId="35" xfId="0" applyFont="1" applyFill="1" applyBorder="1"/>
    <xf numFmtId="211" fontId="14" fillId="4" borderId="15" xfId="0" applyNumberFormat="1" applyFont="1" applyFill="1" applyBorder="1" applyAlignment="1">
      <alignment horizontal="right"/>
    </xf>
    <xf numFmtId="212" fontId="14" fillId="4" borderId="16" xfId="0" applyNumberFormat="1" applyFont="1" applyFill="1" applyBorder="1"/>
    <xf numFmtId="209" fontId="10" fillId="0" borderId="0" xfId="0" applyNumberFormat="1" applyFont="1" applyBorder="1" applyAlignment="1">
      <alignment/>
    </xf>
    <xf numFmtId="209" fontId="0" fillId="0" borderId="0" xfId="0" applyNumberFormat="1"/>
    <xf numFmtId="177" fontId="8" fillId="0" borderId="0" xfId="0" applyNumberFormat="1" applyFont="1" applyBorder="1"/>
    <xf numFmtId="8" fontId="5" fillId="0" borderId="0" xfId="0" applyNumberFormat="1" applyFont="1"/>
    <xf numFmtId="0" fontId="18" fillId="2" borderId="4" xfId="0" applyFont="1" applyFill="1" applyBorder="1" applyAlignment="1">
      <alignment horizontal="centerContinuous" vertical="top"/>
    </xf>
    <xf numFmtId="0" fontId="5" fillId="2" borderId="0" xfId="0" applyFont="1" applyFill="1" applyBorder="1" applyAlignment="1">
      <alignment horizontal="right" vertical="top"/>
    </xf>
    <xf numFmtId="0" fontId="5" fillId="2" borderId="5" xfId="0" applyFont="1" applyFill="1" applyBorder="1" applyAlignment="1">
      <alignment horizontal="right" vertical="top"/>
    </xf>
    <xf numFmtId="0" fontId="10" fillId="0" borderId="30" xfId="0" applyFont="1" applyFill="1" applyBorder="1" applyAlignment="1">
      <alignment horizontal="right" vertical="center"/>
    </xf>
    <xf numFmtId="0" fontId="10" fillId="0" borderId="8" xfId="0" applyFont="1" applyFill="1" applyBorder="1" applyAlignment="1">
      <alignment horizontal="right" vertical="center"/>
    </xf>
    <xf numFmtId="0" fontId="10" fillId="0" borderId="9" xfId="0" applyFont="1" applyFill="1" applyBorder="1" applyAlignment="1">
      <alignment horizontal="right" vertical="center"/>
    </xf>
    <xf numFmtId="0" fontId="10" fillId="0" borderId="4" xfId="0" applyFont="1" applyFill="1" applyBorder="1" applyAlignment="1">
      <alignment horizontal="left" vertical="center"/>
    </xf>
    <xf numFmtId="0" fontId="5" fillId="0" borderId="31" xfId="0" applyFont="1" applyFill="1" applyBorder="1" applyAlignment="1">
      <alignment vertical="center"/>
    </xf>
    <xf numFmtId="0" fontId="10" fillId="0" borderId="0" xfId="0" applyFont="1" applyFill="1" applyBorder="1" applyAlignment="1">
      <alignment vertical="center"/>
    </xf>
    <xf numFmtId="0" fontId="10" fillId="0" borderId="31"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5" xfId="0" applyFont="1" applyFill="1" applyBorder="1" applyAlignment="1">
      <alignment horizontal="right" vertical="center"/>
    </xf>
    <xf numFmtId="0" fontId="5" fillId="0" borderId="49" xfId="0" applyFont="1" applyBorder="1" applyAlignment="1">
      <alignment vertical="center"/>
    </xf>
    <xf numFmtId="0" fontId="14" fillId="0" borderId="31"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4" xfId="0" applyFont="1" applyFill="1" applyBorder="1" applyAlignment="1">
      <alignment horizontal="center" vertical="center"/>
    </xf>
    <xf numFmtId="0" fontId="5" fillId="0" borderId="10" xfId="0" applyFont="1" applyBorder="1" applyAlignment="1">
      <alignment vertical="center"/>
    </xf>
    <xf numFmtId="0" fontId="14" fillId="0" borderId="31" xfId="0" applyFont="1" applyFill="1" applyBorder="1" applyAlignment="1">
      <alignment horizontal="centerContinuous" vertical="center"/>
    </xf>
    <xf numFmtId="0" fontId="1" fillId="0" borderId="31" xfId="0" applyFont="1" applyBorder="1" applyAlignment="1">
      <alignment horizontal="right"/>
    </xf>
    <xf numFmtId="0" fontId="1" fillId="0" borderId="0" xfId="0" applyFont="1" applyBorder="1" applyAlignment="1">
      <alignment horizontal="right"/>
    </xf>
    <xf numFmtId="0" fontId="1" fillId="0" borderId="5" xfId="0" applyFont="1" applyBorder="1" applyAlignment="1">
      <alignment horizontal="right"/>
    </xf>
    <xf numFmtId="0" fontId="14" fillId="0" borderId="10" xfId="0" applyFont="1" applyFill="1" applyBorder="1" applyAlignment="1">
      <alignment horizontal="centerContinuous" vertical="center"/>
    </xf>
    <xf numFmtId="0" fontId="5" fillId="0" borderId="32" xfId="0" applyFont="1" applyFill="1" applyBorder="1" applyAlignment="1">
      <alignment horizontal="right" vertical="top"/>
    </xf>
    <xf numFmtId="0" fontId="5" fillId="0" borderId="21" xfId="0" applyFont="1" applyFill="1" applyBorder="1" applyAlignment="1">
      <alignment horizontal="right" vertical="top"/>
    </xf>
    <xf numFmtId="0" fontId="5" fillId="0" borderId="29" xfId="0" applyFont="1" applyFill="1" applyBorder="1" applyAlignment="1">
      <alignment horizontal="right" vertical="top"/>
    </xf>
    <xf numFmtId="0" fontId="10" fillId="4" borderId="13" xfId="0" applyFont="1" applyFill="1" applyBorder="1" applyAlignment="1">
      <alignment/>
    </xf>
    <xf numFmtId="0" fontId="5" fillId="4" borderId="31" xfId="0" applyFont="1" applyFill="1" applyBorder="1" applyAlignment="1">
      <alignment horizontal="right"/>
    </xf>
    <xf numFmtId="0" fontId="5" fillId="4" borderId="5" xfId="0" applyFont="1" applyFill="1" applyBorder="1" applyAlignment="1">
      <alignment horizontal="right"/>
    </xf>
    <xf numFmtId="0" fontId="14" fillId="4" borderId="13" xfId="0" applyFont="1" applyFill="1" applyBorder="1" applyAlignment="1">
      <alignment horizontal="center" vertical="center"/>
    </xf>
    <xf numFmtId="177" fontId="14" fillId="4" borderId="0" xfId="0" applyNumberFormat="1" applyFont="1" applyFill="1" applyBorder="1" applyAlignment="1">
      <alignment vertical="center"/>
    </xf>
    <xf numFmtId="177" fontId="14" fillId="4" borderId="31" xfId="0" applyNumberFormat="1" applyFont="1" applyFill="1" applyBorder="1" applyAlignment="1">
      <alignment vertical="center"/>
    </xf>
    <xf numFmtId="177" fontId="14" fillId="4" borderId="0" xfId="0" applyNumberFormat="1" applyFont="1" applyFill="1" applyBorder="1" applyAlignment="1">
      <alignment horizontal="right" vertical="center"/>
    </xf>
    <xf numFmtId="10" fontId="14" fillId="4" borderId="31" xfId="0" applyNumberFormat="1" applyFont="1" applyFill="1" applyBorder="1" applyAlignment="1">
      <alignment horizontal="right" vertical="center"/>
    </xf>
    <xf numFmtId="10" fontId="14" fillId="4" borderId="0" xfId="0" applyNumberFormat="1" applyFont="1" applyFill="1" applyBorder="1" applyAlignment="1">
      <alignment horizontal="right" vertical="center"/>
    </xf>
    <xf numFmtId="10" fontId="14" fillId="4" borderId="5" xfId="0" applyNumberFormat="1" applyFont="1" applyFill="1" applyBorder="1" applyAlignment="1">
      <alignment horizontal="right" vertical="center"/>
    </xf>
    <xf numFmtId="0" fontId="14" fillId="4" borderId="14" xfId="0" applyFont="1" applyFill="1" applyBorder="1" applyAlignment="1">
      <alignment horizontal="center" vertical="center"/>
    </xf>
    <xf numFmtId="0" fontId="5" fillId="0" borderId="0" xfId="0" applyFont="1" applyFill="1" applyAlignment="1">
      <alignment horizontal="right"/>
    </xf>
    <xf numFmtId="0" fontId="5" fillId="0" borderId="0" xfId="0" applyFont="1" applyFill="1" applyAlignment="1">
      <alignment horizontal="right" vertical="center"/>
    </xf>
    <xf numFmtId="0" fontId="15" fillId="0" borderId="0" xfId="0" applyFont="1" applyBorder="1" applyAlignment="1">
      <alignment/>
    </xf>
    <xf numFmtId="0" fontId="4" fillId="0" borderId="0" xfId="0" applyFont="1" applyAlignment="1">
      <alignment horizontal="right"/>
    </xf>
    <xf numFmtId="0" fontId="44" fillId="2" borderId="0" xfId="0" applyFont="1" applyFill="1" applyBorder="1" applyAlignment="1">
      <alignment horizontal="centerContinuous"/>
    </xf>
    <xf numFmtId="0" fontId="6" fillId="2" borderId="0" xfId="0" applyFont="1" applyFill="1" applyBorder="1" applyAlignment="1">
      <alignment horizontal="centerContinuous"/>
    </xf>
    <xf numFmtId="0" fontId="18" fillId="2" borderId="0" xfId="0" applyFont="1" applyFill="1" applyBorder="1" applyAlignment="1">
      <alignment horizontal="centerContinuous" vertical="top"/>
    </xf>
    <xf numFmtId="0" fontId="21" fillId="2" borderId="5" xfId="0" applyFont="1" applyFill="1" applyBorder="1" applyAlignment="1">
      <alignment horizontal="centerContinuous" vertical="top"/>
    </xf>
    <xf numFmtId="0" fontId="5" fillId="0" borderId="30" xfId="0" applyFont="1" applyFill="1" applyBorder="1" applyAlignment="1">
      <alignment horizontal="centerContinuous" vertical="center"/>
    </xf>
    <xf numFmtId="0" fontId="5" fillId="0" borderId="9" xfId="0" applyFont="1" applyFill="1" applyBorder="1" applyAlignment="1">
      <alignment horizontal="centerContinuous" vertical="center"/>
    </xf>
    <xf numFmtId="49" fontId="5" fillId="0" borderId="28" xfId="0" applyNumberFormat="1" applyFont="1" applyFill="1" applyBorder="1" applyAlignment="1">
      <alignment horizontal="centerContinuous" vertical="center"/>
    </xf>
    <xf numFmtId="49" fontId="5" fillId="0" borderId="21" xfId="0" applyNumberFormat="1" applyFont="1" applyFill="1" applyBorder="1" applyAlignment="1">
      <alignment horizontal="centerContinuous" vertical="center"/>
    </xf>
    <xf numFmtId="0" fontId="5" fillId="4" borderId="0" xfId="0" applyFont="1" applyFill="1" applyBorder="1" applyAlignment="1">
      <alignment horizontal="left" vertical="center"/>
    </xf>
    <xf numFmtId="0" fontId="5" fillId="4" borderId="31" xfId="0" applyFont="1" applyFill="1" applyBorder="1" applyAlignment="1">
      <alignment horizontal="left" vertical="center"/>
    </xf>
    <xf numFmtId="0" fontId="5" fillId="4" borderId="5" xfId="0" applyFont="1" applyFill="1" applyBorder="1" applyAlignment="1">
      <alignment horizontal="left" vertical="center"/>
    </xf>
    <xf numFmtId="0" fontId="21" fillId="4" borderId="4" xfId="0" applyFont="1" applyFill="1" applyBorder="1"/>
    <xf numFmtId="0" fontId="5" fillId="4" borderId="0" xfId="0" applyFont="1" applyFill="1" applyBorder="1" applyAlignment="1">
      <alignment horizontal="right" vertical="center"/>
    </xf>
    <xf numFmtId="3" fontId="5" fillId="4" borderId="0" xfId="0" applyNumberFormat="1" applyFont="1" applyFill="1" applyBorder="1" applyAlignment="1">
      <alignment horizontal="left" vertical="center"/>
    </xf>
    <xf numFmtId="3" fontId="5" fillId="4" borderId="31" xfId="0" applyNumberFormat="1" applyFont="1" applyFill="1" applyBorder="1" applyAlignment="1">
      <alignment horizontal="left" vertical="center"/>
    </xf>
    <xf numFmtId="3" fontId="5" fillId="4" borderId="5" xfId="0" applyNumberFormat="1" applyFont="1" applyFill="1" applyBorder="1" applyAlignment="1">
      <alignment horizontal="left" vertical="center"/>
    </xf>
    <xf numFmtId="0" fontId="5" fillId="4" borderId="0" xfId="0" applyFont="1" applyFill="1" applyBorder="1" applyAlignment="1" quotePrefix="1">
      <alignment horizontal="right" vertical="center"/>
    </xf>
    <xf numFmtId="0" fontId="5" fillId="4" borderId="0" xfId="0" applyFont="1" applyFill="1" applyBorder="1" applyAlignment="1" quotePrefix="1">
      <alignment horizontal="center" vertical="center"/>
    </xf>
    <xf numFmtId="0" fontId="5" fillId="4" borderId="31" xfId="0" applyFont="1" applyFill="1" applyBorder="1" applyAlignment="1" quotePrefix="1">
      <alignment horizontal="center" vertical="center"/>
    </xf>
    <xf numFmtId="0" fontId="5" fillId="4" borderId="1" xfId="0" applyFont="1" applyFill="1" applyBorder="1"/>
    <xf numFmtId="0" fontId="5" fillId="4" borderId="2" xfId="0" applyFont="1" applyFill="1" applyBorder="1"/>
    <xf numFmtId="0" fontId="5" fillId="4" borderId="50" xfId="0" applyFont="1" applyFill="1" applyBorder="1"/>
    <xf numFmtId="0" fontId="5" fillId="4" borderId="2" xfId="0" applyFont="1" applyFill="1" applyBorder="1" applyAlignment="1">
      <alignment horizontal="right" vertical="center"/>
    </xf>
    <xf numFmtId="0" fontId="5" fillId="4" borderId="2" xfId="0" applyFont="1" applyFill="1" applyBorder="1" applyAlignment="1">
      <alignment horizontal="left" vertical="center"/>
    </xf>
    <xf numFmtId="0" fontId="5" fillId="4" borderId="51" xfId="0" applyFont="1" applyFill="1" applyBorder="1" applyAlignment="1">
      <alignment horizontal="left" vertical="center"/>
    </xf>
    <xf numFmtId="0" fontId="5" fillId="4" borderId="3" xfId="0" applyFont="1" applyFill="1" applyBorder="1" applyAlignment="1">
      <alignment horizontal="left" vertical="center"/>
    </xf>
    <xf numFmtId="0" fontId="5" fillId="4" borderId="33" xfId="0" applyFont="1" applyFill="1" applyBorder="1"/>
    <xf numFmtId="0" fontId="5" fillId="4" borderId="15" xfId="0" applyFont="1" applyFill="1" applyBorder="1"/>
    <xf numFmtId="0" fontId="5" fillId="4" borderId="39" xfId="0" applyFont="1" applyFill="1" applyBorder="1"/>
    <xf numFmtId="0" fontId="5" fillId="4" borderId="15" xfId="0" applyFont="1" applyFill="1" applyBorder="1" applyAlignment="1">
      <alignment horizontal="left" vertical="center"/>
    </xf>
    <xf numFmtId="0" fontId="5" fillId="4" borderId="35" xfId="0" applyFont="1" applyFill="1" applyBorder="1" applyAlignment="1">
      <alignment horizontal="left" vertical="center"/>
    </xf>
    <xf numFmtId="0" fontId="5" fillId="4" borderId="16" xfId="0" applyFont="1" applyFill="1" applyBorder="1" applyAlignment="1">
      <alignment horizontal="left" vertical="center"/>
    </xf>
    <xf numFmtId="0" fontId="9" fillId="0" borderId="0" xfId="0" applyFont="1"/>
    <xf numFmtId="43" fontId="5" fillId="0" borderId="0" xfId="18" applyFont="1"/>
    <xf numFmtId="0" fontId="5" fillId="2" borderId="28" xfId="0" applyFont="1" applyFill="1" applyBorder="1" applyAlignment="1">
      <alignment horizontal="center"/>
    </xf>
    <xf numFmtId="0" fontId="5" fillId="2" borderId="21" xfId="0" applyFont="1" applyFill="1" applyBorder="1" applyAlignment="1">
      <alignment horizontal="center"/>
    </xf>
    <xf numFmtId="0" fontId="5" fillId="2" borderId="29" xfId="0" applyFont="1" applyFill="1" applyBorder="1" applyAlignment="1">
      <alignment horizontal="center"/>
    </xf>
    <xf numFmtId="0" fontId="5" fillId="3" borderId="4" xfId="0" applyFont="1" applyFill="1" applyBorder="1" applyAlignment="1">
      <alignment horizontal="centerContinuous" vertical="center"/>
    </xf>
    <xf numFmtId="0" fontId="8" fillId="3" borderId="10" xfId="0" applyFont="1" applyFill="1" applyBorder="1" applyAlignment="1">
      <alignment horizontal="center" vertical="center"/>
    </xf>
    <xf numFmtId="0" fontId="8" fillId="3" borderId="0" xfId="0" applyFont="1" applyFill="1" applyBorder="1" applyAlignment="1">
      <alignment horizontal="center" vertical="center"/>
    </xf>
    <xf numFmtId="0" fontId="5" fillId="3" borderId="28" xfId="0" applyFont="1" applyFill="1" applyBorder="1" applyAlignment="1">
      <alignment horizontal="left" vertical="top"/>
    </xf>
    <xf numFmtId="0" fontId="9" fillId="3" borderId="21" xfId="0" applyFont="1" applyFill="1" applyBorder="1" applyAlignment="1">
      <alignment horizontal="center" vertical="top"/>
    </xf>
    <xf numFmtId="0" fontId="5" fillId="3" borderId="21" xfId="0" applyFont="1" applyFill="1" applyBorder="1"/>
    <xf numFmtId="0" fontId="5" fillId="3" borderId="5" xfId="0" applyFont="1" applyFill="1" applyBorder="1"/>
    <xf numFmtId="0" fontId="5" fillId="4" borderId="7" xfId="0" applyFont="1" applyFill="1" applyBorder="1" applyAlignment="1">
      <alignment horizontal="center" vertical="center"/>
    </xf>
    <xf numFmtId="0" fontId="5" fillId="4" borderId="9" xfId="0" applyFont="1" applyFill="1" applyBorder="1" applyAlignment="1">
      <alignment horizontal="center"/>
    </xf>
    <xf numFmtId="195" fontId="5" fillId="4" borderId="0" xfId="0" applyNumberFormat="1" applyFont="1" applyFill="1" applyBorder="1" applyAlignment="1">
      <alignment vertical="center"/>
    </xf>
    <xf numFmtId="213" fontId="4" fillId="4" borderId="0" xfId="0" applyNumberFormat="1" applyFont="1" applyFill="1" applyBorder="1" applyAlignment="1">
      <alignment horizontal="right" vertical="center"/>
    </xf>
    <xf numFmtId="214" fontId="4" fillId="4" borderId="5" xfId="0" applyNumberFormat="1" applyFont="1" applyFill="1" applyBorder="1" applyAlignment="1">
      <alignment vertical="center"/>
    </xf>
    <xf numFmtId="193" fontId="5" fillId="4" borderId="0" xfId="0" applyNumberFormat="1" applyFont="1" applyFill="1" applyBorder="1" applyAlignment="1">
      <alignment vertical="center"/>
    </xf>
    <xf numFmtId="3" fontId="5" fillId="4" borderId="0" xfId="0" applyNumberFormat="1" applyFont="1" applyFill="1" applyBorder="1" applyAlignment="1">
      <alignment horizontal="center"/>
    </xf>
    <xf numFmtId="0" fontId="5" fillId="4" borderId="14" xfId="0" applyFont="1" applyFill="1" applyBorder="1" applyAlignment="1">
      <alignment horizontal="center"/>
    </xf>
    <xf numFmtId="3" fontId="5" fillId="4" borderId="15" xfId="0" applyNumberFormat="1" applyFont="1" applyFill="1" applyBorder="1" applyAlignment="1">
      <alignment horizontal="center"/>
    </xf>
    <xf numFmtId="193" fontId="5" fillId="4" borderId="15" xfId="0" applyNumberFormat="1" applyFont="1" applyFill="1" applyBorder="1" applyAlignment="1">
      <alignment vertical="center"/>
    </xf>
    <xf numFmtId="10" fontId="1" fillId="7" borderId="52" xfId="0" applyNumberFormat="1" applyFont="1" applyFill="1" applyBorder="1" applyAlignment="1">
      <alignment horizontal="center" wrapText="1"/>
    </xf>
    <xf numFmtId="0" fontId="8" fillId="0" borderId="0" xfId="0" applyFont="1" applyBorder="1" applyAlignment="1">
      <alignment vertical="center"/>
    </xf>
    <xf numFmtId="0" fontId="10" fillId="0" borderId="0" xfId="0" applyFont="1" applyBorder="1" applyAlignment="1">
      <alignment vertical="center"/>
    </xf>
    <xf numFmtId="43" fontId="10" fillId="0" borderId="0" xfId="18" applyFont="1" applyFill="1" applyBorder="1" applyAlignment="1">
      <alignment/>
    </xf>
    <xf numFmtId="9" fontId="5" fillId="0" borderId="0" xfId="15" applyFont="1"/>
    <xf numFmtId="171" fontId="45" fillId="0" borderId="0" xfId="18" applyNumberFormat="1" applyFont="1"/>
    <xf numFmtId="0" fontId="4" fillId="2" borderId="29" xfId="0" applyFont="1" applyFill="1" applyBorder="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5" fillId="0" borderId="0"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5" fillId="0" borderId="5" xfId="0" applyFont="1" applyFill="1" applyBorder="1" applyAlignment="1">
      <alignment horizontal="centerContinuous"/>
    </xf>
    <xf numFmtId="0" fontId="8" fillId="0" borderId="10"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horizontal="center" vertical="center"/>
    </xf>
    <xf numFmtId="0" fontId="13" fillId="0" borderId="5" xfId="0" applyFont="1" applyFill="1" applyBorder="1" applyAlignment="1">
      <alignment horizontal="center" vertical="top"/>
    </xf>
    <xf numFmtId="0" fontId="10" fillId="4" borderId="4" xfId="0" applyFont="1" applyFill="1" applyBorder="1" applyAlignment="1">
      <alignment horizontal="left"/>
    </xf>
    <xf numFmtId="0" fontId="10" fillId="4" borderId="7" xfId="0" applyFont="1" applyFill="1" applyBorder="1" applyAlignment="1">
      <alignment horizontal="center" vertical="center"/>
    </xf>
    <xf numFmtId="0" fontId="10" fillId="4" borderId="9" xfId="0" applyFont="1" applyFill="1" applyBorder="1" applyAlignment="1">
      <alignment horizontal="center" vertical="center"/>
    </xf>
    <xf numFmtId="215" fontId="5" fillId="4" borderId="0" xfId="0" applyNumberFormat="1" applyFont="1" applyFill="1" applyBorder="1" applyAlignment="1">
      <alignment horizontal="right" vertical="center"/>
    </xf>
    <xf numFmtId="215" fontId="5" fillId="4" borderId="0" xfId="0" applyNumberFormat="1" applyFont="1" applyFill="1" applyBorder="1" applyAlignment="1">
      <alignment vertical="center"/>
    </xf>
    <xf numFmtId="216" fontId="5" fillId="4" borderId="0" xfId="0" applyNumberFormat="1" applyFont="1" applyFill="1" applyBorder="1" applyAlignment="1">
      <alignment horizontal="right" vertical="center"/>
    </xf>
    <xf numFmtId="218" fontId="5" fillId="4" borderId="0" xfId="0" applyNumberFormat="1" applyFont="1" applyFill="1" applyBorder="1" applyAlignment="1">
      <alignment vertical="center"/>
    </xf>
    <xf numFmtId="43" fontId="4" fillId="0" borderId="0" xfId="18" applyFont="1" applyAlignment="1">
      <alignment vertical="center"/>
    </xf>
    <xf numFmtId="218" fontId="5" fillId="4" borderId="10" xfId="0" applyNumberFormat="1" applyFont="1" applyFill="1" applyBorder="1" applyAlignment="1">
      <alignment vertical="center"/>
    </xf>
    <xf numFmtId="0" fontId="5" fillId="4" borderId="14" xfId="0" applyFont="1" applyFill="1" applyBorder="1" applyAlignment="1">
      <alignment horizontal="center" vertical="center"/>
    </xf>
    <xf numFmtId="218" fontId="5" fillId="4" borderId="39" xfId="0" applyNumberFormat="1" applyFont="1" applyFill="1" applyBorder="1" applyAlignment="1">
      <alignment vertical="center"/>
    </xf>
    <xf numFmtId="218" fontId="5" fillId="4" borderId="15" xfId="0" applyNumberFormat="1" applyFont="1" applyFill="1" applyBorder="1" applyAlignment="1">
      <alignment vertical="center"/>
    </xf>
    <xf numFmtId="218" fontId="0" fillId="0" borderId="0" xfId="0" applyNumberFormat="1"/>
    <xf numFmtId="0" fontId="4" fillId="2" borderId="21" xfId="0" applyFont="1" applyFill="1" applyBorder="1"/>
    <xf numFmtId="0" fontId="10" fillId="4" borderId="8" xfId="0" applyFont="1" applyFill="1" applyBorder="1" applyAlignment="1">
      <alignment horizontal="center" vertical="center"/>
    </xf>
    <xf numFmtId="215" fontId="5" fillId="4" borderId="0" xfId="0" applyNumberFormat="1" applyFont="1" applyFill="1" applyBorder="1" applyAlignment="1">
      <alignment vertical="center"/>
    </xf>
    <xf numFmtId="218" fontId="5" fillId="4" borderId="0" xfId="0" applyNumberFormat="1" applyFont="1" applyFill="1" applyBorder="1" applyAlignment="1">
      <alignment vertical="center"/>
    </xf>
    <xf numFmtId="218" fontId="5" fillId="4" borderId="10" xfId="0" applyNumberFormat="1" applyFont="1" applyFill="1" applyBorder="1" applyAlignment="1">
      <alignment vertical="center"/>
    </xf>
    <xf numFmtId="218" fontId="5" fillId="4" borderId="39" xfId="0" applyNumberFormat="1" applyFont="1" applyFill="1" applyBorder="1" applyAlignment="1">
      <alignment vertical="center"/>
    </xf>
    <xf numFmtId="218" fontId="5" fillId="4" borderId="15" xfId="0" applyNumberFormat="1" applyFont="1" applyFill="1" applyBorder="1" applyAlignment="1">
      <alignment vertical="center"/>
    </xf>
    <xf numFmtId="0" fontId="18" fillId="2" borderId="4" xfId="0" applyFont="1" applyFill="1" applyBorder="1" applyAlignment="1">
      <alignment horizontal="centerContinuous"/>
    </xf>
    <xf numFmtId="0" fontId="5" fillId="0" borderId="9" xfId="0" applyFont="1" applyFill="1" applyBorder="1" applyAlignment="1">
      <alignment vertical="center"/>
    </xf>
    <xf numFmtId="0" fontId="15" fillId="0" borderId="10" xfId="0" applyFont="1" applyFill="1" applyBorder="1" applyAlignment="1">
      <alignment horizontal="center" vertical="center"/>
    </xf>
    <xf numFmtId="0" fontId="15" fillId="0" borderId="0" xfId="0" applyFont="1" applyFill="1" applyBorder="1" applyAlignment="1">
      <alignment horizontal="centerContinuous" vertical="center"/>
    </xf>
    <xf numFmtId="0" fontId="10" fillId="0" borderId="0" xfId="0" applyFont="1" applyFill="1" applyBorder="1" applyAlignment="1">
      <alignment horizontal="centerContinuous" vertical="top"/>
    </xf>
    <xf numFmtId="0" fontId="10" fillId="0" borderId="5" xfId="0" applyFont="1" applyFill="1" applyBorder="1" applyAlignment="1">
      <alignment horizontal="centerContinuous" vertical="top"/>
    </xf>
    <xf numFmtId="164" fontId="14" fillId="4" borderId="0" xfId="0" applyNumberFormat="1" applyFont="1" applyFill="1" applyBorder="1" applyAlignment="1">
      <alignment horizontal="right" vertical="center"/>
    </xf>
    <xf numFmtId="177" fontId="14" fillId="4" borderId="5" xfId="0" applyNumberFormat="1" applyFont="1" applyFill="1" applyBorder="1" applyAlignment="1">
      <alignment vertical="center"/>
    </xf>
    <xf numFmtId="3" fontId="14" fillId="4" borderId="0" xfId="18" applyNumberFormat="1" applyFont="1" applyFill="1" applyBorder="1" applyAlignment="1">
      <alignment horizontal="right" vertical="center"/>
    </xf>
    <xf numFmtId="193" fontId="0" fillId="0" borderId="0" xfId="0" applyNumberFormat="1"/>
    <xf numFmtId="0" fontId="14" fillId="4" borderId="13" xfId="0" applyFont="1" applyFill="1" applyBorder="1" applyAlignment="1">
      <alignment horizontal="center"/>
    </xf>
    <xf numFmtId="193" fontId="14" fillId="4" borderId="10" xfId="0" applyNumberFormat="1" applyFont="1" applyFill="1" applyBorder="1" applyAlignment="1">
      <alignment vertical="center"/>
    </xf>
    <xf numFmtId="3" fontId="14" fillId="4" borderId="0" xfId="0" applyNumberFormat="1" applyFont="1" applyFill="1" applyBorder="1" applyAlignment="1">
      <alignment vertical="center"/>
    </xf>
    <xf numFmtId="3" fontId="14" fillId="4" borderId="0" xfId="0" applyNumberFormat="1" applyFont="1" applyFill="1" applyBorder="1" applyAlignment="1">
      <alignment horizontal="right" vertical="center"/>
    </xf>
    <xf numFmtId="0" fontId="14" fillId="4" borderId="14" xfId="0" applyFont="1" applyFill="1" applyBorder="1" applyAlignment="1">
      <alignment horizontal="center"/>
    </xf>
    <xf numFmtId="193" fontId="14" fillId="4" borderId="39" xfId="0" applyNumberFormat="1" applyFont="1" applyFill="1" applyBorder="1" applyAlignment="1">
      <alignment vertical="center"/>
    </xf>
    <xf numFmtId="3" fontId="14" fillId="4" borderId="15" xfId="0" applyNumberFormat="1" applyFont="1" applyFill="1" applyBorder="1" applyAlignment="1">
      <alignment vertical="center"/>
    </xf>
    <xf numFmtId="3" fontId="14" fillId="4" borderId="15" xfId="0" applyNumberFormat="1" applyFont="1" applyFill="1" applyBorder="1" applyAlignment="1">
      <alignment horizontal="right" vertical="center"/>
    </xf>
    <xf numFmtId="3" fontId="14" fillId="4" borderId="15" xfId="18" applyNumberFormat="1" applyFont="1" applyFill="1" applyBorder="1" applyAlignment="1">
      <alignment horizontal="right" vertical="center"/>
    </xf>
    <xf numFmtId="3" fontId="5" fillId="2" borderId="2" xfId="0" applyNumberFormat="1" applyFont="1" applyFill="1" applyBorder="1"/>
    <xf numFmtId="3" fontId="4" fillId="2" borderId="0" xfId="0" applyNumberFormat="1" applyFont="1" applyFill="1" applyBorder="1" applyAlignment="1">
      <alignment horizontal="centerContinuous"/>
    </xf>
    <xf numFmtId="219" fontId="4" fillId="2" borderId="0" xfId="0" applyNumberFormat="1" applyFont="1" applyFill="1" applyBorder="1" applyAlignment="1">
      <alignment horizontal="centerContinuous"/>
    </xf>
    <xf numFmtId="0" fontId="5" fillId="2" borderId="28" xfId="0" applyFont="1" applyFill="1" applyBorder="1"/>
    <xf numFmtId="3" fontId="5" fillId="2" borderId="21" xfId="0" applyNumberFormat="1" applyFont="1" applyFill="1" applyBorder="1" applyAlignment="1">
      <alignment horizontal="left"/>
    </xf>
    <xf numFmtId="0" fontId="5" fillId="2" borderId="29" xfId="0" applyFont="1" applyFill="1" applyBorder="1" applyAlignment="1">
      <alignment horizontal="left"/>
    </xf>
    <xf numFmtId="3" fontId="10" fillId="0" borderId="7" xfId="0" applyNumberFormat="1" applyFont="1" applyFill="1" applyBorder="1" applyAlignment="1">
      <alignment horizontal="left" vertical="center"/>
    </xf>
    <xf numFmtId="3" fontId="10" fillId="0" borderId="30" xfId="0" applyNumberFormat="1" applyFont="1" applyFill="1" applyBorder="1" applyAlignment="1">
      <alignment horizontal="left" vertical="center"/>
    </xf>
    <xf numFmtId="0" fontId="10" fillId="0" borderId="30"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9" xfId="0" applyFont="1" applyFill="1" applyBorder="1" applyAlignment="1">
      <alignment horizontal="left" vertical="center"/>
    </xf>
    <xf numFmtId="3" fontId="20" fillId="0" borderId="10" xfId="0" applyNumberFormat="1"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31" xfId="0" applyFont="1" applyFill="1" applyBorder="1" applyAlignment="1">
      <alignment horizontal="centerContinuous" vertical="center"/>
    </xf>
    <xf numFmtId="0" fontId="20" fillId="0" borderId="27" xfId="0" applyFont="1" applyFill="1" applyBorder="1" applyAlignment="1">
      <alignment horizontal="centerContinuous" vertical="center"/>
    </xf>
    <xf numFmtId="0" fontId="20" fillId="0" borderId="5" xfId="0" applyFont="1" applyFill="1" applyBorder="1" applyAlignment="1">
      <alignment horizontal="centerContinuous" vertical="center"/>
    </xf>
    <xf numFmtId="3" fontId="22" fillId="0" borderId="10" xfId="0" applyNumberFormat="1" applyFont="1" applyFill="1" applyBorder="1" applyAlignment="1">
      <alignment horizontal="center"/>
    </xf>
    <xf numFmtId="9" fontId="22" fillId="0" borderId="0" xfId="0" applyNumberFormat="1" applyFont="1" applyFill="1" applyBorder="1" applyAlignment="1">
      <alignment horizontal="center"/>
    </xf>
    <xf numFmtId="0" fontId="22" fillId="0" borderId="31" xfId="0" applyFont="1" applyFill="1" applyBorder="1" applyAlignment="1">
      <alignment horizontal="centerContinuous"/>
    </xf>
    <xf numFmtId="0" fontId="22" fillId="0" borderId="0" xfId="0" applyFont="1" applyFill="1" applyBorder="1" applyAlignment="1">
      <alignment horizontal="centerContinuous"/>
    </xf>
    <xf numFmtId="9" fontId="22" fillId="0" borderId="27" xfId="0" applyNumberFormat="1" applyFont="1" applyFill="1" applyBorder="1" applyAlignment="1">
      <alignment horizontal="centerContinuous"/>
    </xf>
    <xf numFmtId="9" fontId="22" fillId="0" borderId="5" xfId="0" applyNumberFormat="1" applyFont="1" applyFill="1" applyBorder="1" applyAlignment="1">
      <alignment horizontal="centerContinuous"/>
    </xf>
    <xf numFmtId="0" fontId="28" fillId="0" borderId="21" xfId="0" applyFont="1" applyFill="1" applyBorder="1" applyAlignment="1">
      <alignment horizontal="center" vertical="top"/>
    </xf>
    <xf numFmtId="3" fontId="28" fillId="0" borderId="11" xfId="0" applyNumberFormat="1" applyFont="1" applyFill="1" applyBorder="1" applyAlignment="1">
      <alignment horizontal="left" vertical="top"/>
    </xf>
    <xf numFmtId="0" fontId="28" fillId="0" borderId="21" xfId="0" applyFont="1" applyFill="1" applyBorder="1" applyAlignment="1">
      <alignment horizontal="left" vertical="top"/>
    </xf>
    <xf numFmtId="3" fontId="28" fillId="0" borderId="32" xfId="0" applyNumberFormat="1" applyFont="1" applyFill="1" applyBorder="1" applyAlignment="1">
      <alignment horizontal="left" vertical="top"/>
    </xf>
    <xf numFmtId="0" fontId="28" fillId="0" borderId="32" xfId="0" applyFont="1" applyFill="1" applyBorder="1" applyAlignment="1">
      <alignment horizontal="left" vertical="top"/>
    </xf>
    <xf numFmtId="0" fontId="28" fillId="0" borderId="37" xfId="0" applyFont="1" applyFill="1" applyBorder="1" applyAlignment="1">
      <alignment horizontal="left" vertical="top"/>
    </xf>
    <xf numFmtId="0" fontId="28" fillId="0" borderId="29" xfId="0" applyFont="1" applyFill="1" applyBorder="1" applyAlignment="1">
      <alignment horizontal="left" vertical="top"/>
    </xf>
    <xf numFmtId="0" fontId="28" fillId="4" borderId="18" xfId="0" applyFont="1" applyFill="1" applyBorder="1" applyAlignment="1">
      <alignment horizontal="center"/>
    </xf>
    <xf numFmtId="3" fontId="28" fillId="4" borderId="0" xfId="0" applyNumberFormat="1" applyFont="1" applyFill="1" applyBorder="1" applyAlignment="1">
      <alignment/>
    </xf>
    <xf numFmtId="0" fontId="28" fillId="4" borderId="0" xfId="0" applyFont="1" applyFill="1" applyBorder="1" applyAlignment="1">
      <alignment/>
    </xf>
    <xf numFmtId="3" fontId="28" fillId="4" borderId="31" xfId="0" applyNumberFormat="1" applyFont="1" applyFill="1" applyBorder="1" applyAlignment="1">
      <alignment/>
    </xf>
    <xf numFmtId="0" fontId="28" fillId="4" borderId="30" xfId="0" applyFont="1" applyFill="1" applyBorder="1" applyAlignment="1">
      <alignment/>
    </xf>
    <xf numFmtId="0" fontId="28" fillId="4" borderId="31" xfId="0" applyFont="1" applyFill="1" applyBorder="1" applyAlignment="1">
      <alignment/>
    </xf>
    <xf numFmtId="177" fontId="4" fillId="4" borderId="5" xfId="0" applyNumberFormat="1" applyFont="1" applyFill="1" applyBorder="1" applyAlignment="1">
      <alignment vertical="center"/>
    </xf>
    <xf numFmtId="0" fontId="20" fillId="4" borderId="18" xfId="0" applyFont="1" applyFill="1" applyBorder="1" applyAlignment="1">
      <alignment horizontal="left" vertical="center"/>
    </xf>
    <xf numFmtId="173" fontId="5" fillId="4" borderId="0" xfId="18" applyNumberFormat="1" applyFont="1" applyFill="1" applyBorder="1" applyAlignment="1">
      <alignment horizontal="right" vertical="center"/>
    </xf>
    <xf numFmtId="184" fontId="5" fillId="4" borderId="0" xfId="0" applyNumberFormat="1" applyFont="1" applyFill="1" applyBorder="1" applyAlignment="1">
      <alignment horizontal="right" vertical="center"/>
    </xf>
    <xf numFmtId="177" fontId="5" fillId="4" borderId="0" xfId="0" applyNumberFormat="1" applyFont="1" applyFill="1" applyBorder="1" applyAlignment="1">
      <alignment horizontal="center" vertical="center"/>
    </xf>
    <xf numFmtId="164" fontId="5" fillId="4" borderId="31" xfId="18" applyNumberFormat="1" applyFont="1" applyFill="1" applyBorder="1" applyAlignment="1">
      <alignment horizontal="right" vertical="center"/>
    </xf>
    <xf numFmtId="184" fontId="5" fillId="4" borderId="0" xfId="15" applyNumberFormat="1" applyFont="1" applyFill="1" applyBorder="1" applyAlignment="1">
      <alignment horizontal="right" vertical="center"/>
    </xf>
    <xf numFmtId="164" fontId="14" fillId="4" borderId="31" xfId="18" applyNumberFormat="1" applyFont="1" applyFill="1" applyBorder="1" applyAlignment="1" quotePrefix="1">
      <alignment horizontal="right" vertical="center"/>
    </xf>
    <xf numFmtId="177" fontId="5" fillId="4" borderId="5" xfId="0" applyNumberFormat="1" applyFont="1" applyFill="1" applyBorder="1" applyAlignment="1">
      <alignment horizontal="left" vertical="center"/>
    </xf>
    <xf numFmtId="177" fontId="5" fillId="4" borderId="0" xfId="0" applyNumberFormat="1" applyFont="1" applyFill="1" applyBorder="1" applyAlignment="1">
      <alignment horizontal="left" vertical="center"/>
    </xf>
    <xf numFmtId="164" fontId="5" fillId="4" borderId="31" xfId="18" applyNumberFormat="1" applyFont="1" applyFill="1" applyBorder="1" applyAlignment="1" quotePrefix="1">
      <alignment horizontal="right" vertical="center"/>
    </xf>
    <xf numFmtId="3" fontId="5" fillId="4" borderId="15" xfId="0" applyNumberFormat="1" applyFont="1" applyFill="1" applyBorder="1" applyAlignment="1">
      <alignment/>
    </xf>
    <xf numFmtId="0" fontId="5" fillId="4" borderId="15" xfId="0" applyFont="1" applyFill="1" applyBorder="1" applyAlignment="1">
      <alignment/>
    </xf>
    <xf numFmtId="0" fontId="5" fillId="4" borderId="40" xfId="0" applyFont="1" applyFill="1" applyBorder="1"/>
    <xf numFmtId="0" fontId="5" fillId="4" borderId="35" xfId="0" applyFont="1" applyFill="1" applyBorder="1" applyAlignment="1">
      <alignment/>
    </xf>
    <xf numFmtId="3" fontId="8" fillId="0" borderId="0" xfId="0" applyNumberFormat="1" applyFont="1" applyFill="1"/>
    <xf numFmtId="3" fontId="10" fillId="0" borderId="0" xfId="0" applyNumberFormat="1" applyFont="1" applyFill="1" applyBorder="1" applyAlignment="1">
      <alignment/>
    </xf>
    <xf numFmtId="0" fontId="4" fillId="2" borderId="7" xfId="0" applyFont="1" applyFill="1" applyBorder="1"/>
    <xf numFmtId="0" fontId="4" fillId="2" borderId="8" xfId="0" applyFont="1" applyFill="1" applyBorder="1"/>
    <xf numFmtId="0" fontId="4" fillId="8" borderId="17" xfId="0" applyFont="1" applyFill="1" applyBorder="1"/>
    <xf numFmtId="0" fontId="5" fillId="2" borderId="10" xfId="0" applyFont="1" applyFill="1" applyBorder="1"/>
    <xf numFmtId="0" fontId="5" fillId="2" borderId="0" xfId="0" applyFont="1" applyFill="1" applyBorder="1" applyAlignment="1">
      <alignment horizontal="left"/>
    </xf>
    <xf numFmtId="0" fontId="5" fillId="2" borderId="0" xfId="0" applyFont="1" applyFill="1" applyBorder="1"/>
    <xf numFmtId="0" fontId="5" fillId="8" borderId="18" xfId="0" applyFont="1" applyFill="1" applyBorder="1"/>
    <xf numFmtId="0" fontId="5" fillId="0" borderId="18"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centerContinuous"/>
    </xf>
    <xf numFmtId="0" fontId="8" fillId="0" borderId="10" xfId="0" applyFont="1" applyFill="1" applyBorder="1" applyAlignment="1">
      <alignment horizontal="centerContinuous"/>
    </xf>
    <xf numFmtId="0" fontId="8" fillId="0" borderId="0" xfId="0" applyFont="1" applyBorder="1" applyAlignment="1">
      <alignment/>
    </xf>
    <xf numFmtId="0" fontId="5" fillId="0" borderId="22" xfId="0" applyFont="1" applyFill="1" applyBorder="1" applyAlignment="1">
      <alignment vertical="top"/>
    </xf>
    <xf numFmtId="0" fontId="4" fillId="4" borderId="7" xfId="0" applyFont="1" applyFill="1" applyBorder="1"/>
    <xf numFmtId="0" fontId="4" fillId="4" borderId="17" xfId="0" applyFont="1" applyFill="1" applyBorder="1"/>
    <xf numFmtId="220" fontId="4" fillId="4" borderId="8" xfId="0" applyNumberFormat="1" applyFont="1" applyFill="1" applyBorder="1"/>
    <xf numFmtId="0" fontId="4" fillId="4" borderId="8" xfId="0" applyFont="1" applyFill="1" applyBorder="1"/>
    <xf numFmtId="220" fontId="4" fillId="4" borderId="8" xfId="0" applyNumberFormat="1" applyFont="1" applyFill="1" applyBorder="1" applyAlignment="1">
      <alignment horizontal="right"/>
    </xf>
    <xf numFmtId="220" fontId="4" fillId="4" borderId="8" xfId="0" applyNumberFormat="1" applyFont="1" applyFill="1" applyBorder="1" applyAlignment="1">
      <alignment horizontal="center"/>
    </xf>
    <xf numFmtId="0" fontId="4" fillId="4" borderId="18" xfId="0" applyFont="1" applyFill="1" applyBorder="1"/>
    <xf numFmtId="0" fontId="4" fillId="4" borderId="10" xfId="0" applyFont="1" applyFill="1" applyBorder="1" applyAlignment="1">
      <alignment vertical="center"/>
    </xf>
    <xf numFmtId="0" fontId="4" fillId="4" borderId="18" xfId="0" applyFont="1" applyFill="1" applyBorder="1" applyAlignment="1">
      <alignment horizontal="centerContinuous" vertical="center"/>
    </xf>
    <xf numFmtId="200" fontId="4" fillId="4" borderId="0" xfId="0" applyNumberFormat="1" applyFont="1" applyFill="1" applyBorder="1" applyAlignment="1">
      <alignment horizontal="right"/>
    </xf>
    <xf numFmtId="4" fontId="4" fillId="4" borderId="0" xfId="0" applyNumberFormat="1" applyFont="1" applyFill="1" applyBorder="1" applyAlignment="1">
      <alignment horizontal="center"/>
    </xf>
    <xf numFmtId="2" fontId="4" fillId="4" borderId="0" xfId="0" applyNumberFormat="1" applyFont="1" applyFill="1" applyBorder="1" applyAlignment="1" quotePrefix="1">
      <alignment horizontal="right"/>
    </xf>
    <xf numFmtId="0" fontId="4" fillId="4" borderId="0" xfId="0" applyFont="1" applyFill="1" applyBorder="1" applyAlignment="1">
      <alignment horizontal="center"/>
    </xf>
    <xf numFmtId="4" fontId="4" fillId="4" borderId="0" xfId="0" applyNumberFormat="1" applyFont="1" applyFill="1" applyBorder="1" applyAlignment="1">
      <alignment/>
    </xf>
    <xf numFmtId="170" fontId="4" fillId="4" borderId="0" xfId="0" applyNumberFormat="1" applyFont="1" applyFill="1" applyBorder="1" applyAlignment="1" quotePrefix="1">
      <alignment horizontal="right"/>
    </xf>
    <xf numFmtId="4" fontId="4" fillId="4" borderId="0" xfId="0" applyNumberFormat="1" applyFont="1" applyFill="1" applyBorder="1" applyAlignment="1">
      <alignment horizontal="right"/>
    </xf>
    <xf numFmtId="173" fontId="4" fillId="4" borderId="0" xfId="0" applyNumberFormat="1" applyFont="1" applyFill="1" applyBorder="1" applyAlignment="1" quotePrefix="1">
      <alignment horizontal="right"/>
    </xf>
    <xf numFmtId="2" fontId="4" fillId="4" borderId="0" xfId="0" applyNumberFormat="1" applyFont="1" applyFill="1" applyBorder="1" applyAlignment="1">
      <alignment horizontal="right"/>
    </xf>
    <xf numFmtId="2" fontId="4" fillId="4" borderId="0" xfId="0" applyNumberFormat="1" applyFont="1" applyFill="1" applyBorder="1" applyAlignment="1">
      <alignment horizontal="center"/>
    </xf>
    <xf numFmtId="2" fontId="4" fillId="4" borderId="0" xfId="0" applyNumberFormat="1" applyFont="1" applyFill="1" applyBorder="1" applyAlignment="1">
      <alignment/>
    </xf>
    <xf numFmtId="200" fontId="4" fillId="4" borderId="0" xfId="0" applyNumberFormat="1" applyFont="1" applyFill="1" applyBorder="1" applyAlignment="1">
      <alignment horizontal="right" vertical="center"/>
    </xf>
    <xf numFmtId="8" fontId="4" fillId="4" borderId="0" xfId="0" applyNumberFormat="1" applyFont="1" applyFill="1" applyBorder="1" applyAlignment="1">
      <alignment horizontal="center"/>
    </xf>
    <xf numFmtId="4" fontId="4" fillId="4" borderId="0" xfId="18" applyNumberFormat="1" applyFont="1" applyFill="1" applyBorder="1" applyAlignment="1">
      <alignment horizontal="right" vertical="center"/>
    </xf>
    <xf numFmtId="173" fontId="4" fillId="4" borderId="0" xfId="0" applyNumberFormat="1" applyFont="1" applyFill="1" applyBorder="1" applyAlignment="1">
      <alignment horizontal="right"/>
    </xf>
    <xf numFmtId="0" fontId="4" fillId="4" borderId="11" xfId="0" applyFont="1" applyFill="1" applyBorder="1" applyAlignment="1">
      <alignment vertical="center"/>
    </xf>
    <xf numFmtId="0" fontId="4" fillId="4" borderId="22" xfId="0" applyFont="1" applyFill="1" applyBorder="1" applyAlignment="1">
      <alignment horizontal="centerContinuous" vertical="center"/>
    </xf>
    <xf numFmtId="0" fontId="4" fillId="4" borderId="21" xfId="0" applyFont="1" applyFill="1" applyBorder="1" applyAlignment="1" quotePrefix="1">
      <alignment horizontal="right"/>
    </xf>
    <xf numFmtId="0" fontId="4" fillId="4" borderId="21" xfId="0" applyFont="1" applyFill="1" applyBorder="1" applyAlignment="1">
      <alignment horizontal="center"/>
    </xf>
    <xf numFmtId="8" fontId="4" fillId="4" borderId="21" xfId="0" applyNumberFormat="1" applyFont="1" applyFill="1" applyBorder="1" applyAlignment="1">
      <alignment horizontal="center"/>
    </xf>
    <xf numFmtId="0" fontId="4" fillId="4" borderId="22" xfId="0" applyFont="1" applyFill="1" applyBorder="1" applyAlignment="1">
      <alignment vertical="center"/>
    </xf>
    <xf numFmtId="0" fontId="4" fillId="0" borderId="0" xfId="0" applyFont="1" applyFill="1" applyBorder="1" applyAlignment="1">
      <alignment vertical="center"/>
    </xf>
    <xf numFmtId="0" fontId="19" fillId="0" borderId="0" xfId="0" applyFont="1" applyFill="1" applyBorder="1" applyAlignment="1">
      <alignment vertical="center"/>
    </xf>
    <xf numFmtId="179" fontId="19" fillId="0" borderId="0" xfId="0" applyNumberFormat="1" applyFont="1" applyFill="1" applyBorder="1" applyAlignment="1">
      <alignment vertical="center"/>
    </xf>
    <xf numFmtId="201" fontId="19" fillId="0" borderId="0" xfId="0" applyNumberFormat="1" applyFont="1" applyFill="1" applyBorder="1" applyAlignment="1">
      <alignment vertical="center"/>
    </xf>
    <xf numFmtId="168" fontId="19" fillId="0" borderId="0" xfId="0" applyNumberFormat="1" applyFont="1" applyFill="1" applyBorder="1" applyAlignment="1">
      <alignment vertical="center"/>
    </xf>
    <xf numFmtId="0" fontId="4" fillId="0" borderId="0" xfId="0" applyFont="1" applyFill="1" applyAlignment="1">
      <alignment vertical="center"/>
    </xf>
    <xf numFmtId="3" fontId="4" fillId="0" borderId="0" xfId="0" applyNumberFormat="1" applyFont="1" applyFill="1"/>
    <xf numFmtId="9" fontId="4" fillId="0" borderId="0" xfId="0" applyNumberFormat="1" applyFont="1" applyFill="1"/>
    <xf numFmtId="3" fontId="4" fillId="0" borderId="0" xfId="0" applyNumberFormat="1" applyFont="1" applyFill="1" applyBorder="1"/>
    <xf numFmtId="0" fontId="17" fillId="0" borderId="0" xfId="0" applyFont="1"/>
    <xf numFmtId="193" fontId="17" fillId="0" borderId="0" xfId="0" applyNumberFormat="1" applyFont="1" applyFill="1" applyBorder="1" applyAlignment="1">
      <alignment vertical="center"/>
    </xf>
    <xf numFmtId="0" fontId="46" fillId="2" borderId="0" xfId="0" applyFont="1" applyFill="1" applyBorder="1" applyAlignment="1">
      <alignment horizontal="centerContinuous"/>
    </xf>
    <xf numFmtId="0" fontId="47" fillId="2" borderId="0" xfId="0" applyFont="1" applyFill="1" applyBorder="1" applyAlignment="1">
      <alignment horizontal="centerContinuous"/>
    </xf>
    <xf numFmtId="0" fontId="47" fillId="2" borderId="18" xfId="0" applyFont="1" applyFill="1" applyBorder="1" applyAlignment="1">
      <alignment horizontal="centerContinuous"/>
    </xf>
    <xf numFmtId="0" fontId="18" fillId="2" borderId="10" xfId="0" applyFont="1" applyFill="1" applyBorder="1" applyAlignment="1">
      <alignment horizontal="centerContinuous"/>
    </xf>
    <xf numFmtId="0" fontId="21" fillId="2" borderId="0" xfId="0" applyFont="1" applyFill="1" applyBorder="1" applyAlignment="1">
      <alignment horizontal="centerContinuous"/>
    </xf>
    <xf numFmtId="0" fontId="48" fillId="2" borderId="0" xfId="0" applyFont="1" applyFill="1" applyBorder="1" applyAlignment="1">
      <alignment horizontal="centerContinuous"/>
    </xf>
    <xf numFmtId="0" fontId="45" fillId="2" borderId="0" xfId="0" applyFont="1" applyFill="1" applyBorder="1" applyAlignment="1">
      <alignment horizontal="centerContinuous"/>
    </xf>
    <xf numFmtId="0" fontId="45" fillId="2" borderId="18" xfId="0" applyFont="1" applyFill="1" applyBorder="1" applyAlignment="1">
      <alignment horizontal="centerContinuous"/>
    </xf>
    <xf numFmtId="0" fontId="5" fillId="2" borderId="10" xfId="0" applyFont="1" applyFill="1" applyBorder="1" applyAlignment="1">
      <alignment horizontal="centerContinuous"/>
    </xf>
    <xf numFmtId="0" fontId="5" fillId="2" borderId="18" xfId="0" applyFont="1" applyFill="1" applyBorder="1"/>
    <xf numFmtId="0" fontId="5" fillId="3" borderId="10" xfId="0" applyFont="1" applyFill="1" applyBorder="1" applyAlignment="1">
      <alignment vertical="center"/>
    </xf>
    <xf numFmtId="0" fontId="5" fillId="3" borderId="0" xfId="0" applyFont="1" applyFill="1" applyBorder="1" applyAlignment="1">
      <alignment vertical="center"/>
    </xf>
    <xf numFmtId="0" fontId="5" fillId="3" borderId="0" xfId="0" applyFont="1" applyFill="1" applyBorder="1" applyAlignment="1">
      <alignment horizontal="left" vertical="center"/>
    </xf>
    <xf numFmtId="0" fontId="14" fillId="3" borderId="18" xfId="0" applyFont="1" applyFill="1" applyBorder="1" applyAlignment="1">
      <alignment horizontal="centerContinuous" vertical="center"/>
    </xf>
    <xf numFmtId="0" fontId="14" fillId="3" borderId="0" xfId="0" applyFont="1" applyFill="1" applyBorder="1" applyAlignment="1">
      <alignment horizontal="centerContinuous" vertical="center"/>
    </xf>
    <xf numFmtId="0" fontId="5" fillId="3" borderId="27" xfId="0" applyFont="1" applyFill="1" applyBorder="1"/>
    <xf numFmtId="0" fontId="5" fillId="3" borderId="18" xfId="0" applyFont="1" applyFill="1" applyBorder="1"/>
    <xf numFmtId="0" fontId="14" fillId="3" borderId="0" xfId="0" applyFont="1" applyFill="1" applyBorder="1" applyAlignment="1">
      <alignment horizontal="left"/>
    </xf>
    <xf numFmtId="0" fontId="16" fillId="3" borderId="27" xfId="0" applyFont="1" applyFill="1" applyBorder="1" applyAlignment="1">
      <alignment horizontal="centerContinuous" vertical="center"/>
    </xf>
    <xf numFmtId="0" fontId="5" fillId="3" borderId="10" xfId="0" applyFont="1" applyFill="1" applyBorder="1" applyAlignment="1">
      <alignment horizontal="centerContinuous" vertical="center"/>
    </xf>
    <xf numFmtId="0" fontId="5" fillId="3" borderId="0" xfId="0" applyFont="1" applyFill="1" applyBorder="1" applyAlignment="1">
      <alignment horizontal="centerContinuous" vertical="center"/>
    </xf>
    <xf numFmtId="0" fontId="4" fillId="3" borderId="18" xfId="0" applyFont="1" applyFill="1" applyBorder="1" applyAlignment="1">
      <alignment horizontal="centerContinuous" vertical="center"/>
    </xf>
    <xf numFmtId="0" fontId="4" fillId="3" borderId="0" xfId="0" applyFont="1" applyFill="1" applyBorder="1" applyAlignment="1">
      <alignment horizontal="centerContinuous" vertical="center"/>
    </xf>
    <xf numFmtId="0" fontId="19" fillId="3" borderId="27" xfId="0" applyFont="1" applyFill="1" applyBorder="1" applyAlignment="1">
      <alignment horizontal="centerContinuous" vertical="center"/>
    </xf>
    <xf numFmtId="0" fontId="5" fillId="3" borderId="11" xfId="0" applyFont="1" applyFill="1" applyBorder="1" applyAlignment="1">
      <alignment vertical="top"/>
    </xf>
    <xf numFmtId="0" fontId="5" fillId="3" borderId="21" xfId="0" applyFont="1" applyFill="1" applyBorder="1" applyAlignment="1">
      <alignment vertical="top"/>
    </xf>
    <xf numFmtId="0" fontId="5" fillId="3" borderId="21" xfId="0" applyFont="1" applyFill="1" applyBorder="1" applyAlignment="1">
      <alignment horizontal="left" vertical="top"/>
    </xf>
    <xf numFmtId="0" fontId="5" fillId="3" borderId="22" xfId="0" applyFont="1" applyFill="1" applyBorder="1" applyAlignment="1">
      <alignment horizontal="left" vertical="top"/>
    </xf>
    <xf numFmtId="0" fontId="5" fillId="3" borderId="37" xfId="0" applyFont="1" applyFill="1" applyBorder="1"/>
    <xf numFmtId="0" fontId="5" fillId="3" borderId="32" xfId="0" applyFont="1" applyFill="1" applyBorder="1" applyAlignment="1">
      <alignment horizontal="center" vertical="top"/>
    </xf>
    <xf numFmtId="0" fontId="5" fillId="3" borderId="22" xfId="0" applyFont="1" applyFill="1" applyBorder="1"/>
    <xf numFmtId="0" fontId="19" fillId="4" borderId="0" xfId="0" applyFont="1" applyFill="1" applyBorder="1" applyAlignment="1">
      <alignment vertical="center"/>
    </xf>
    <xf numFmtId="0" fontId="10" fillId="4" borderId="0" xfId="0" applyFont="1" applyFill="1" applyBorder="1" applyAlignment="1">
      <alignment horizontal="center"/>
    </xf>
    <xf numFmtId="0" fontId="16" fillId="4" borderId="10" xfId="0" applyFont="1" applyFill="1" applyBorder="1" applyAlignment="1">
      <alignment vertical="center"/>
    </xf>
    <xf numFmtId="0" fontId="16" fillId="4" borderId="0" xfId="0" applyFont="1" applyFill="1" applyBorder="1" applyAlignment="1">
      <alignment vertical="center"/>
    </xf>
    <xf numFmtId="0" fontId="16" fillId="4" borderId="18" xfId="0" applyFont="1" applyFill="1" applyBorder="1" applyAlignment="1">
      <alignment vertical="center"/>
    </xf>
    <xf numFmtId="9" fontId="16" fillId="4" borderId="0" xfId="15" applyFont="1" applyFill="1" applyBorder="1" applyAlignment="1">
      <alignment horizontal="right" vertical="center"/>
    </xf>
    <xf numFmtId="9" fontId="16" fillId="4" borderId="27" xfId="15" applyFont="1" applyFill="1" applyBorder="1" applyAlignment="1">
      <alignment horizontal="right" vertical="center"/>
    </xf>
    <xf numFmtId="206" fontId="16" fillId="4" borderId="27" xfId="0" applyNumberFormat="1" applyFont="1" applyFill="1" applyBorder="1" applyAlignment="1">
      <alignment vertical="center"/>
    </xf>
    <xf numFmtId="0" fontId="49" fillId="4" borderId="10" xfId="0" applyFont="1" applyFill="1" applyBorder="1" applyAlignment="1">
      <alignment vertical="center"/>
    </xf>
    <xf numFmtId="0" fontId="49" fillId="4" borderId="0" xfId="0" applyFont="1" applyFill="1" applyBorder="1" applyAlignment="1">
      <alignment vertical="center"/>
    </xf>
    <xf numFmtId="0" fontId="49" fillId="4" borderId="18" xfId="0" applyFont="1" applyFill="1" applyBorder="1" applyAlignment="1">
      <alignment vertical="center"/>
    </xf>
    <xf numFmtId="9" fontId="30" fillId="4" borderId="0" xfId="15" applyFont="1" applyFill="1" applyBorder="1" applyAlignment="1">
      <alignment horizontal="right" vertical="center"/>
    </xf>
    <xf numFmtId="9" fontId="30" fillId="4" borderId="27" xfId="15" applyFont="1" applyFill="1" applyBorder="1" applyAlignment="1">
      <alignment horizontal="right" vertical="center"/>
    </xf>
    <xf numFmtId="3" fontId="30" fillId="4" borderId="0" xfId="18" applyNumberFormat="1" applyFont="1" applyFill="1" applyBorder="1" applyAlignment="1">
      <alignment horizontal="right" vertical="center"/>
    </xf>
    <xf numFmtId="0" fontId="49" fillId="4" borderId="18" xfId="0" applyFont="1" applyFill="1" applyBorder="1" applyAlignment="1">
      <alignment horizontal="left" vertical="center"/>
    </xf>
    <xf numFmtId="0" fontId="49" fillId="4" borderId="0" xfId="0" applyFont="1" applyFill="1" applyBorder="1" applyAlignment="1">
      <alignment horizontal="left" vertical="center"/>
    </xf>
    <xf numFmtId="0" fontId="19" fillId="4" borderId="10" xfId="0" applyFont="1" applyFill="1" applyBorder="1" applyAlignment="1">
      <alignment vertical="center"/>
    </xf>
    <xf numFmtId="0" fontId="30" fillId="4" borderId="18" xfId="0" applyFont="1" applyFill="1" applyBorder="1" applyAlignment="1">
      <alignment vertical="center"/>
    </xf>
    <xf numFmtId="0" fontId="30" fillId="4" borderId="0" xfId="0" applyFont="1" applyFill="1" applyBorder="1" applyAlignment="1">
      <alignment vertical="center"/>
    </xf>
    <xf numFmtId="0" fontId="10" fillId="4" borderId="10" xfId="0" applyFont="1" applyFill="1" applyBorder="1"/>
    <xf numFmtId="0" fontId="10" fillId="4" borderId="21" xfId="0" applyFont="1" applyFill="1" applyBorder="1"/>
    <xf numFmtId="9" fontId="4" fillId="4" borderId="21" xfId="15" applyFont="1" applyFill="1" applyBorder="1" applyAlignment="1">
      <alignment horizontal="right"/>
    </xf>
    <xf numFmtId="9" fontId="4" fillId="4" borderId="37" xfId="15" applyFont="1" applyFill="1" applyBorder="1" applyAlignment="1">
      <alignment horizontal="right"/>
    </xf>
    <xf numFmtId="3" fontId="4" fillId="4" borderId="21" xfId="0" applyNumberFormat="1" applyFont="1" applyFill="1" applyBorder="1"/>
    <xf numFmtId="0" fontId="4" fillId="4" borderId="37" xfId="0" applyNumberFormat="1" applyFont="1" applyFill="1" applyBorder="1" applyAlignment="1">
      <alignment horizontal="right"/>
    </xf>
    <xf numFmtId="0" fontId="4" fillId="4" borderId="22" xfId="0" applyNumberFormat="1" applyFont="1" applyFill="1" applyBorder="1" applyAlignment="1">
      <alignment horizontal="right"/>
    </xf>
    <xf numFmtId="0" fontId="4" fillId="3" borderId="8" xfId="0" applyFont="1" applyFill="1" applyBorder="1"/>
    <xf numFmtId="0" fontId="5" fillId="3" borderId="8" xfId="0" applyFont="1" applyFill="1" applyBorder="1"/>
    <xf numFmtId="0" fontId="14" fillId="3" borderId="8" xfId="0" applyFont="1" applyFill="1" applyBorder="1" applyAlignment="1">
      <alignment/>
    </xf>
    <xf numFmtId="0" fontId="8" fillId="3" borderId="0" xfId="0" applyFont="1" applyFill="1" applyBorder="1"/>
    <xf numFmtId="0" fontId="8" fillId="3" borderId="0" xfId="0" applyFont="1" applyFill="1" applyBorder="1" applyAlignment="1">
      <alignment vertical="center"/>
    </xf>
    <xf numFmtId="0" fontId="38" fillId="2" borderId="1" xfId="0" applyFont="1" applyFill="1" applyBorder="1"/>
    <xf numFmtId="0" fontId="38" fillId="2" borderId="2" xfId="0" applyFont="1" applyFill="1" applyBorder="1"/>
    <xf numFmtId="0" fontId="38" fillId="2" borderId="3" xfId="0" applyFont="1" applyFill="1" applyBorder="1"/>
    <xf numFmtId="0" fontId="2" fillId="2" borderId="0" xfId="0" applyFont="1" applyFill="1" applyBorder="1" applyAlignment="1">
      <alignment horizontal="centerContinuous"/>
    </xf>
    <xf numFmtId="0" fontId="38" fillId="2" borderId="0" xfId="0" applyFont="1" applyFill="1" applyBorder="1" applyAlignment="1">
      <alignment horizontal="centerContinuous"/>
    </xf>
    <xf numFmtId="0" fontId="38" fillId="2" borderId="5" xfId="0" applyFont="1" applyFill="1" applyBorder="1" applyAlignment="1">
      <alignment horizontal="centerContinuous"/>
    </xf>
    <xf numFmtId="0" fontId="38" fillId="2" borderId="28" xfId="0" applyFont="1" applyFill="1" applyBorder="1"/>
    <xf numFmtId="0" fontId="38" fillId="2" borderId="21" xfId="0" applyFont="1" applyFill="1" applyBorder="1"/>
    <xf numFmtId="0" fontId="38" fillId="2" borderId="29" xfId="0" applyFont="1" applyFill="1" applyBorder="1"/>
    <xf numFmtId="0" fontId="5" fillId="3" borderId="4" xfId="0" applyFont="1" applyFill="1" applyBorder="1"/>
    <xf numFmtId="0" fontId="5" fillId="3" borderId="0" xfId="0" applyFont="1" applyFill="1" applyBorder="1"/>
    <xf numFmtId="0" fontId="5" fillId="3" borderId="18" xfId="0" applyFont="1" applyFill="1" applyBorder="1"/>
    <xf numFmtId="0" fontId="5" fillId="3" borderId="8" xfId="0" applyFont="1" applyFill="1" applyBorder="1"/>
    <xf numFmtId="0" fontId="5" fillId="3" borderId="30" xfId="0" applyFont="1" applyFill="1" applyBorder="1"/>
    <xf numFmtId="0" fontId="5" fillId="3" borderId="5" xfId="0" applyFont="1" applyFill="1" applyBorder="1"/>
    <xf numFmtId="0" fontId="14" fillId="3" borderId="4" xfId="0" applyFont="1" applyFill="1" applyBorder="1" applyAlignment="1">
      <alignment vertical="center"/>
    </xf>
    <xf numFmtId="0" fontId="14" fillId="3" borderId="0" xfId="0" applyFont="1" applyFill="1" applyBorder="1" applyAlignment="1">
      <alignment vertical="center"/>
    </xf>
    <xf numFmtId="0" fontId="14" fillId="3" borderId="18" xfId="0" applyFont="1" applyFill="1" applyBorder="1" applyAlignment="1">
      <alignment vertical="center"/>
    </xf>
    <xf numFmtId="0" fontId="14" fillId="3" borderId="0" xfId="0" applyFont="1" applyFill="1" applyBorder="1" applyAlignment="1">
      <alignment horizontal="centerContinuous" vertical="center"/>
    </xf>
    <xf numFmtId="0" fontId="14" fillId="3" borderId="31" xfId="0" applyFont="1" applyFill="1" applyBorder="1" applyAlignment="1">
      <alignment horizontal="centerContinuous" vertical="center"/>
    </xf>
    <xf numFmtId="0" fontId="14" fillId="3" borderId="5" xfId="0" applyFont="1" applyFill="1" applyBorder="1" applyAlignment="1">
      <alignment horizontal="centerContinuous" vertical="center"/>
    </xf>
    <xf numFmtId="0" fontId="14" fillId="3" borderId="31" xfId="0" applyFont="1" applyFill="1" applyBorder="1" applyAlignment="1">
      <alignment horizontal="right" vertical="center"/>
    </xf>
    <xf numFmtId="0" fontId="14" fillId="3" borderId="0" xfId="0" applyFont="1" applyFill="1" applyBorder="1" applyAlignment="1">
      <alignment horizontal="righ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15" fillId="3" borderId="18" xfId="0" applyFont="1" applyFill="1" applyBorder="1" applyAlignment="1">
      <alignment vertical="center"/>
    </xf>
    <xf numFmtId="0" fontId="15" fillId="3" borderId="31" xfId="0" applyFont="1" applyFill="1" applyBorder="1" applyAlignment="1">
      <alignment horizontal="right" vertical="center"/>
    </xf>
    <xf numFmtId="0" fontId="15" fillId="3" borderId="0" xfId="0" applyFont="1" applyFill="1" applyBorder="1" applyAlignment="1">
      <alignment horizontal="right" vertical="center"/>
    </xf>
    <xf numFmtId="0" fontId="15" fillId="3" borderId="5" xfId="0" applyFont="1" applyFill="1" applyBorder="1" applyAlignment="1">
      <alignment horizontal="center" vertical="center"/>
    </xf>
    <xf numFmtId="0" fontId="5" fillId="3" borderId="28" xfId="0" applyFont="1" applyFill="1" applyBorder="1"/>
    <xf numFmtId="0" fontId="5" fillId="3" borderId="21" xfId="0" applyFont="1" applyFill="1" applyBorder="1"/>
    <xf numFmtId="0" fontId="5" fillId="3" borderId="22" xfId="0" applyFont="1" applyFill="1" applyBorder="1"/>
    <xf numFmtId="0" fontId="5" fillId="3" borderId="32" xfId="0" applyFont="1" applyFill="1" applyBorder="1"/>
    <xf numFmtId="0" fontId="5" fillId="3" borderId="29" xfId="0" applyFont="1" applyFill="1" applyBorder="1"/>
    <xf numFmtId="0" fontId="5" fillId="4" borderId="36" xfId="0" applyFont="1" applyFill="1" applyBorder="1"/>
    <xf numFmtId="0" fontId="5" fillId="4" borderId="31" xfId="0" applyFont="1" applyFill="1" applyBorder="1"/>
    <xf numFmtId="0" fontId="14" fillId="4" borderId="4" xfId="0" applyFont="1" applyFill="1" applyBorder="1" applyAlignment="1">
      <alignment vertical="center"/>
    </xf>
    <xf numFmtId="0" fontId="14" fillId="4" borderId="0" xfId="0" applyFont="1" applyFill="1" applyBorder="1" applyAlignment="1">
      <alignment vertical="center"/>
    </xf>
    <xf numFmtId="0" fontId="14" fillId="4" borderId="18" xfId="0" applyFont="1" applyFill="1" applyBorder="1" applyAlignment="1">
      <alignment vertical="center"/>
    </xf>
    <xf numFmtId="164" fontId="31" fillId="0" borderId="0" xfId="20" applyNumberFormat="1" applyAlignment="1" applyProtection="1">
      <alignment/>
      <protection/>
    </xf>
    <xf numFmtId="0" fontId="10" fillId="4" borderId="18" xfId="0" applyFont="1" applyFill="1" applyBorder="1" applyAlignment="1">
      <alignment vertical="center"/>
    </xf>
    <xf numFmtId="3" fontId="16" fillId="4" borderId="0" xfId="0" applyNumberFormat="1" applyFont="1" applyFill="1" applyBorder="1" applyAlignment="1">
      <alignment horizontal="right" vertical="center"/>
    </xf>
    <xf numFmtId="3" fontId="16" fillId="4" borderId="31" xfId="0" applyNumberFormat="1" applyFont="1" applyFill="1" applyBorder="1" applyAlignment="1">
      <alignment horizontal="right" vertical="center"/>
    </xf>
    <xf numFmtId="3" fontId="31" fillId="0" borderId="0" xfId="20" applyNumberFormat="1" applyAlignment="1" applyProtection="1">
      <alignment/>
      <protection/>
    </xf>
    <xf numFmtId="0" fontId="10" fillId="3" borderId="0" xfId="0" applyFont="1" applyFill="1" applyBorder="1" applyAlignment="1">
      <alignment vertical="center"/>
    </xf>
    <xf numFmtId="3" fontId="19" fillId="3" borderId="0" xfId="0" applyNumberFormat="1" applyFont="1" applyFill="1" applyBorder="1" applyAlignment="1">
      <alignment horizontal="right" vertical="center"/>
    </xf>
    <xf numFmtId="221" fontId="19" fillId="3" borderId="0" xfId="0" applyNumberFormat="1" applyFont="1" applyFill="1" applyBorder="1" applyAlignment="1">
      <alignment vertical="center"/>
    </xf>
    <xf numFmtId="0" fontId="38" fillId="2" borderId="33" xfId="0" applyFont="1" applyFill="1" applyBorder="1"/>
    <xf numFmtId="0" fontId="38" fillId="2" borderId="15" xfId="0" applyFont="1" applyFill="1" applyBorder="1"/>
    <xf numFmtId="0" fontId="38" fillId="2" borderId="16" xfId="0" applyFont="1" applyFill="1" applyBorder="1"/>
    <xf numFmtId="0" fontId="5" fillId="3" borderId="31" xfId="0" applyFont="1" applyFill="1" applyBorder="1"/>
    <xf numFmtId="0" fontId="5" fillId="4" borderId="8" xfId="0" applyFont="1" applyFill="1" applyBorder="1"/>
    <xf numFmtId="0" fontId="5" fillId="4" borderId="30" xfId="0" applyFont="1" applyFill="1" applyBorder="1"/>
    <xf numFmtId="164" fontId="14" fillId="4" borderId="4" xfId="0" applyNumberFormat="1" applyFont="1" applyFill="1" applyBorder="1" applyAlignment="1">
      <alignment vertical="center"/>
    </xf>
    <xf numFmtId="164" fontId="16" fillId="4" borderId="0" xfId="0" applyNumberFormat="1" applyFont="1" applyFill="1" applyBorder="1" applyAlignment="1">
      <alignment vertical="center"/>
    </xf>
    <xf numFmtId="164" fontId="16" fillId="4" borderId="5" xfId="0" applyNumberFormat="1" applyFont="1" applyFill="1" applyBorder="1" applyAlignment="1">
      <alignment vertical="center"/>
    </xf>
    <xf numFmtId="3" fontId="19" fillId="4" borderId="5" xfId="0" applyNumberFormat="1" applyFont="1" applyFill="1" applyBorder="1" applyAlignment="1">
      <alignment vertical="center"/>
    </xf>
    <xf numFmtId="3" fontId="16" fillId="4" borderId="0" xfId="0" applyNumberFormat="1" applyFont="1" applyFill="1" applyBorder="1" applyAlignment="1">
      <alignment vertical="center"/>
    </xf>
    <xf numFmtId="3" fontId="16" fillId="4" borderId="5" xfId="0" applyNumberFormat="1" applyFont="1" applyFill="1" applyBorder="1" applyAlignment="1">
      <alignment vertical="center"/>
    </xf>
    <xf numFmtId="0" fontId="10" fillId="4" borderId="33" xfId="0" applyFont="1" applyFill="1" applyBorder="1"/>
    <xf numFmtId="0" fontId="10" fillId="4" borderId="34" xfId="0" applyFont="1" applyFill="1" applyBorder="1"/>
    <xf numFmtId="0" fontId="10" fillId="4" borderId="15" xfId="0" applyFont="1" applyFill="1" applyBorder="1"/>
    <xf numFmtId="0" fontId="10" fillId="4" borderId="35" xfId="0" applyFont="1" applyFill="1" applyBorder="1"/>
    <xf numFmtId="0" fontId="10" fillId="4" borderId="16" xfId="0" applyFont="1" applyFill="1" applyBorder="1"/>
    <xf numFmtId="0" fontId="10" fillId="3" borderId="0" xfId="0" applyFont="1" applyFill="1"/>
    <xf numFmtId="0" fontId="10" fillId="3" borderId="0" xfId="0" applyFont="1" applyFill="1" applyBorder="1"/>
    <xf numFmtId="0" fontId="8" fillId="3" borderId="0" xfId="0" applyFont="1" applyFill="1"/>
    <xf numFmtId="0" fontId="10" fillId="3" borderId="0" xfId="0" applyFont="1" applyFill="1" applyBorder="1" applyAlignment="1">
      <alignment/>
    </xf>
    <xf numFmtId="0" fontId="5" fillId="3" borderId="0" xfId="0" applyFont="1" applyFill="1" applyBorder="1"/>
    <xf numFmtId="0" fontId="5" fillId="3" borderId="0" xfId="0" applyFont="1" applyFill="1"/>
    <xf numFmtId="0" fontId="50" fillId="3" borderId="0" xfId="0" applyFont="1" applyFill="1" applyBorder="1" applyAlignment="1">
      <alignment/>
    </xf>
    <xf numFmtId="0" fontId="50" fillId="3" borderId="0" xfId="0" applyFont="1" applyFill="1"/>
    <xf numFmtId="0" fontId="50" fillId="3" borderId="0" xfId="0" applyFont="1" applyFill="1" applyBorder="1"/>
    <xf numFmtId="0" fontId="49" fillId="3" borderId="0" xfId="0" applyFont="1" applyFill="1"/>
    <xf numFmtId="0" fontId="49" fillId="3" borderId="0" xfId="0" applyFont="1" applyFill="1" applyBorder="1"/>
    <xf numFmtId="204" fontId="5" fillId="0" borderId="0" xfId="0" applyNumberFormat="1" applyFont="1"/>
    <xf numFmtId="3" fontId="38" fillId="2" borderId="8" xfId="0" applyNumberFormat="1" applyFont="1" applyFill="1" applyBorder="1"/>
    <xf numFmtId="0" fontId="3" fillId="2" borderId="0" xfId="0" applyFont="1" applyFill="1" applyBorder="1" applyAlignment="1">
      <alignment horizontal="centerContinuous"/>
    </xf>
    <xf numFmtId="3" fontId="38" fillId="2" borderId="0" xfId="0" applyNumberFormat="1" applyFont="1" applyFill="1" applyBorder="1" applyAlignment="1">
      <alignment horizontal="centerContinuous"/>
    </xf>
    <xf numFmtId="0" fontId="38" fillId="2" borderId="18" xfId="0" applyFont="1" applyFill="1" applyBorder="1" applyAlignment="1">
      <alignment horizontal="centerContinuous"/>
    </xf>
    <xf numFmtId="0" fontId="6" fillId="2" borderId="10" xfId="0" applyFont="1" applyFill="1" applyBorder="1" applyAlignment="1">
      <alignment horizontal="centerContinuous"/>
    </xf>
    <xf numFmtId="0" fontId="34" fillId="2" borderId="0" xfId="0" applyFont="1" applyFill="1" applyBorder="1" applyAlignment="1">
      <alignment horizontal="centerContinuous"/>
    </xf>
    <xf numFmtId="0" fontId="38" fillId="2" borderId="10" xfId="0" applyFont="1" applyFill="1" applyBorder="1"/>
    <xf numFmtId="0" fontId="38" fillId="2" borderId="0" xfId="0" applyFont="1" applyFill="1" applyBorder="1"/>
    <xf numFmtId="3" fontId="38" fillId="2" borderId="0" xfId="0" applyNumberFormat="1" applyFont="1" applyFill="1" applyBorder="1"/>
    <xf numFmtId="0" fontId="38" fillId="2" borderId="18" xfId="0" applyFont="1" applyFill="1" applyBorder="1"/>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7" xfId="0" applyFont="1" applyFill="1" applyBorder="1" applyAlignment="1">
      <alignment vertical="center"/>
    </xf>
    <xf numFmtId="3" fontId="5" fillId="3" borderId="8" xfId="0" applyNumberFormat="1" applyFont="1" applyFill="1" applyBorder="1"/>
    <xf numFmtId="0" fontId="5" fillId="3" borderId="17" xfId="0" applyFont="1" applyFill="1" applyBorder="1"/>
    <xf numFmtId="0" fontId="4" fillId="3" borderId="10" xfId="0" applyFont="1" applyFill="1" applyBorder="1" applyAlignment="1">
      <alignment vertical="center"/>
    </xf>
    <xf numFmtId="0" fontId="4" fillId="3" borderId="0" xfId="0" applyFont="1" applyFill="1" applyBorder="1" applyAlignment="1">
      <alignment vertical="center"/>
    </xf>
    <xf numFmtId="0" fontId="4" fillId="3" borderId="18" xfId="0" applyFont="1" applyFill="1" applyBorder="1" applyAlignment="1">
      <alignment vertical="center"/>
    </xf>
    <xf numFmtId="0" fontId="5" fillId="3" borderId="0" xfId="0" applyFont="1" applyFill="1" applyBorder="1" applyAlignment="1">
      <alignment horizontal="centerContinuous" vertical="center"/>
    </xf>
    <xf numFmtId="0" fontId="0" fillId="0" borderId="0" xfId="0" applyFill="1" applyBorder="1" applyAlignment="1">
      <alignment horizontal="centerContinuous"/>
    </xf>
    <xf numFmtId="0" fontId="0" fillId="3" borderId="0" xfId="0" applyFill="1" applyBorder="1" applyAlignment="1">
      <alignment horizontal="centerContinuous"/>
    </xf>
    <xf numFmtId="0" fontId="5" fillId="3" borderId="31" xfId="0" applyFont="1" applyFill="1" applyBorder="1" applyAlignment="1">
      <alignment horizontal="centerContinuous" vertical="center"/>
    </xf>
    <xf numFmtId="3" fontId="5" fillId="3" borderId="0" xfId="0" applyNumberFormat="1" applyFont="1" applyFill="1" applyBorder="1" applyAlignment="1">
      <alignment horizontal="centerContinuous" vertical="center"/>
    </xf>
    <xf numFmtId="0" fontId="5" fillId="3" borderId="18" xfId="0" applyFont="1" applyFill="1" applyBorder="1" applyAlignment="1">
      <alignment horizontal="centerContinuous" vertical="center"/>
    </xf>
    <xf numFmtId="0" fontId="5" fillId="3" borderId="0" xfId="0" applyFont="1" applyFill="1" applyBorder="1" applyAlignment="1">
      <alignment horizontal="centerContinuous"/>
    </xf>
    <xf numFmtId="3" fontId="51" fillId="3" borderId="0" xfId="0" applyNumberFormat="1" applyFont="1" applyFill="1" applyBorder="1" applyAlignment="1">
      <alignment horizontal="centerContinuous" vertical="center"/>
    </xf>
    <xf numFmtId="0" fontId="51" fillId="3" borderId="0" xfId="0" applyFont="1" applyFill="1" applyBorder="1" applyAlignment="1">
      <alignment horizontal="centerContinuous" vertical="center"/>
    </xf>
    <xf numFmtId="0" fontId="4" fillId="3" borderId="31" xfId="0" applyFont="1" applyFill="1" applyBorder="1" applyAlignment="1">
      <alignment horizontal="centerContinuous"/>
    </xf>
    <xf numFmtId="0" fontId="4" fillId="3" borderId="0" xfId="0" applyFont="1" applyFill="1" applyBorder="1" applyAlignment="1">
      <alignment horizontal="centerContinuous"/>
    </xf>
    <xf numFmtId="0" fontId="52" fillId="3" borderId="0" xfId="0" applyFont="1" applyFill="1" applyBorder="1" applyAlignment="1">
      <alignment horizontal="centerContinuous" vertical="center"/>
    </xf>
    <xf numFmtId="0" fontId="52" fillId="3" borderId="18" xfId="0" applyFont="1" applyFill="1" applyBorder="1" applyAlignment="1">
      <alignment horizontal="centerContinuous" vertical="center"/>
    </xf>
    <xf numFmtId="3" fontId="14" fillId="3" borderId="0" xfId="0" applyNumberFormat="1" applyFont="1" applyFill="1" applyBorder="1" applyAlignment="1">
      <alignment horizontal="centerContinuous" vertical="center"/>
    </xf>
    <xf numFmtId="43" fontId="17" fillId="3" borderId="31" xfId="18" applyFont="1" applyFill="1" applyBorder="1"/>
    <xf numFmtId="0" fontId="4" fillId="3" borderId="11" xfId="0" applyFont="1" applyFill="1" applyBorder="1" applyAlignment="1">
      <alignment vertical="center"/>
    </xf>
    <xf numFmtId="0" fontId="4" fillId="3" borderId="22" xfId="0" applyFont="1" applyFill="1" applyBorder="1" applyAlignment="1">
      <alignment vertical="center"/>
    </xf>
    <xf numFmtId="0" fontId="53" fillId="3" borderId="21" xfId="0" applyFont="1" applyFill="1" applyBorder="1"/>
    <xf numFmtId="0" fontId="53" fillId="3" borderId="21" xfId="0" applyFont="1" applyFill="1" applyBorder="1" applyAlignment="1">
      <alignment horizontal="right"/>
    </xf>
    <xf numFmtId="3" fontId="53" fillId="3" borderId="21" xfId="0" applyNumberFormat="1" applyFont="1" applyFill="1" applyBorder="1" applyAlignment="1">
      <alignment horizontal="right"/>
    </xf>
    <xf numFmtId="222" fontId="0" fillId="0" borderId="0" xfId="0" applyNumberFormat="1"/>
    <xf numFmtId="0" fontId="14" fillId="4" borderId="10" xfId="0" applyFont="1" applyFill="1" applyBorder="1" applyAlignment="1">
      <alignment vertical="center"/>
    </xf>
    <xf numFmtId="3" fontId="16" fillId="4" borderId="31" xfId="0" applyNumberFormat="1" applyFont="1" applyFill="1" applyBorder="1" applyAlignment="1">
      <alignment vertical="center"/>
    </xf>
    <xf numFmtId="223" fontId="14" fillId="4" borderId="18" xfId="0" applyNumberFormat="1" applyFont="1" applyFill="1" applyBorder="1" applyAlignment="1">
      <alignment vertical="center"/>
    </xf>
    <xf numFmtId="3" fontId="29" fillId="4" borderId="0" xfId="0" applyNumberFormat="1" applyFont="1" applyFill="1" applyBorder="1" applyAlignment="1">
      <alignment vertical="center"/>
    </xf>
    <xf numFmtId="220" fontId="19" fillId="4" borderId="18" xfId="0" applyNumberFormat="1" applyFont="1" applyFill="1" applyBorder="1" applyAlignment="1">
      <alignment vertical="center"/>
    </xf>
    <xf numFmtId="220" fontId="16" fillId="4" borderId="18" xfId="0" applyNumberFormat="1" applyFont="1" applyFill="1" applyBorder="1" applyAlignment="1">
      <alignment vertical="center"/>
    </xf>
    <xf numFmtId="3" fontId="0" fillId="0" borderId="0" xfId="0" applyNumberFormat="1" applyFill="1"/>
    <xf numFmtId="0" fontId="10" fillId="4" borderId="21" xfId="0" applyFont="1" applyFill="1" applyBorder="1" applyAlignment="1">
      <alignment vertical="center"/>
    </xf>
    <xf numFmtId="0" fontId="10" fillId="4" borderId="22" xfId="0" applyFont="1" applyFill="1" applyBorder="1" applyAlignment="1">
      <alignment vertical="center"/>
    </xf>
    <xf numFmtId="221" fontId="10" fillId="4" borderId="21" xfId="0" applyNumberFormat="1" applyFont="1" applyFill="1" applyBorder="1" applyAlignment="1">
      <alignment vertical="center"/>
    </xf>
    <xf numFmtId="179" fontId="10" fillId="4" borderId="21" xfId="0" applyNumberFormat="1" applyFont="1" applyFill="1" applyBorder="1" applyAlignment="1">
      <alignment vertical="center"/>
    </xf>
    <xf numFmtId="179" fontId="10" fillId="4" borderId="37" xfId="0" applyNumberFormat="1" applyFont="1" applyFill="1" applyBorder="1" applyAlignment="1">
      <alignment vertical="center"/>
    </xf>
    <xf numFmtId="220" fontId="19" fillId="4" borderId="32" xfId="0" applyNumberFormat="1" applyFont="1" applyFill="1" applyBorder="1" applyAlignment="1">
      <alignment vertical="center"/>
    </xf>
    <xf numFmtId="3" fontId="19" fillId="4" borderId="21" xfId="0" applyNumberFormat="1" applyFont="1" applyFill="1" applyBorder="1" applyAlignment="1">
      <alignment vertical="center"/>
    </xf>
    <xf numFmtId="220" fontId="19" fillId="4" borderId="21" xfId="0" applyNumberFormat="1" applyFont="1" applyFill="1" applyBorder="1" applyAlignment="1">
      <alignment vertical="center"/>
    </xf>
    <xf numFmtId="219" fontId="19" fillId="4" borderId="53" xfId="0" applyNumberFormat="1" applyFont="1" applyFill="1" applyBorder="1" applyAlignment="1">
      <alignment vertical="center"/>
    </xf>
    <xf numFmtId="168" fontId="19" fillId="4" borderId="21" xfId="0" applyNumberFormat="1" applyFont="1" applyFill="1" applyBorder="1" applyAlignment="1">
      <alignment vertical="center"/>
    </xf>
    <xf numFmtId="220" fontId="19" fillId="4" borderId="22" xfId="0" applyNumberFormat="1" applyFont="1" applyFill="1" applyBorder="1" applyAlignment="1">
      <alignment vertical="center"/>
    </xf>
    <xf numFmtId="221" fontId="10" fillId="3" borderId="0" xfId="0" applyNumberFormat="1" applyFont="1" applyFill="1" applyBorder="1" applyAlignment="1">
      <alignment vertical="center"/>
    </xf>
    <xf numFmtId="179" fontId="10" fillId="3" borderId="0" xfId="0" applyNumberFormat="1" applyFont="1" applyFill="1" applyBorder="1" applyAlignment="1">
      <alignment vertical="center"/>
    </xf>
    <xf numFmtId="220" fontId="19" fillId="3" borderId="0" xfId="0" applyNumberFormat="1" applyFont="1" applyFill="1" applyBorder="1" applyAlignment="1">
      <alignment vertical="center"/>
    </xf>
    <xf numFmtId="3" fontId="19" fillId="3" borderId="0" xfId="0" applyNumberFormat="1" applyFont="1" applyFill="1" applyBorder="1" applyAlignment="1">
      <alignment vertical="center"/>
    </xf>
    <xf numFmtId="168" fontId="19" fillId="3" borderId="0" xfId="0" applyNumberFormat="1" applyFont="1" applyFill="1" applyBorder="1" applyAlignment="1">
      <alignment vertical="center"/>
    </xf>
    <xf numFmtId="219" fontId="19" fillId="3" borderId="0" xfId="0" applyNumberFormat="1" applyFont="1" applyFill="1" applyBorder="1" applyAlignment="1">
      <alignment vertical="center"/>
    </xf>
    <xf numFmtId="3" fontId="5" fillId="2" borderId="8" xfId="0" applyNumberFormat="1" applyFont="1" applyFill="1" applyBorder="1"/>
    <xf numFmtId="221" fontId="38" fillId="2" borderId="8" xfId="0" applyNumberFormat="1" applyFont="1" applyFill="1" applyBorder="1"/>
    <xf numFmtId="221" fontId="38" fillId="2" borderId="17" xfId="0" applyNumberFormat="1" applyFont="1" applyFill="1" applyBorder="1"/>
    <xf numFmtId="3" fontId="5" fillId="2" borderId="0" xfId="0" applyNumberFormat="1" applyFont="1" applyFill="1" applyBorder="1" applyAlignment="1">
      <alignment horizontal="centerContinuous"/>
    </xf>
    <xf numFmtId="221" fontId="38" fillId="2" borderId="0" xfId="0" applyNumberFormat="1" applyFont="1" applyFill="1" applyBorder="1" applyAlignment="1">
      <alignment horizontal="centerContinuous"/>
    </xf>
    <xf numFmtId="221" fontId="38" fillId="2" borderId="18" xfId="0" applyNumberFormat="1" applyFont="1" applyFill="1" applyBorder="1" applyAlignment="1">
      <alignment horizontal="centerContinuous"/>
    </xf>
    <xf numFmtId="3" fontId="5" fillId="2" borderId="0" xfId="0" applyNumberFormat="1" applyFont="1" applyFill="1" applyBorder="1"/>
    <xf numFmtId="221" fontId="38" fillId="2" borderId="0" xfId="0" applyNumberFormat="1" applyFont="1" applyFill="1" applyBorder="1"/>
    <xf numFmtId="221" fontId="38" fillId="2" borderId="18" xfId="0" applyNumberFormat="1" applyFont="1" applyFill="1" applyBorder="1"/>
    <xf numFmtId="0" fontId="4" fillId="0" borderId="7" xfId="0" applyFont="1" applyBorder="1" applyAlignment="1">
      <alignment vertical="center"/>
    </xf>
    <xf numFmtId="0" fontId="4" fillId="0" borderId="8"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1"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221" fontId="16" fillId="4" borderId="0" xfId="0" applyNumberFormat="1" applyFont="1" applyFill="1" applyBorder="1" applyAlignment="1">
      <alignment vertical="center"/>
    </xf>
    <xf numFmtId="221" fontId="5" fillId="4" borderId="0" xfId="0" applyNumberFormat="1" applyFont="1" applyFill="1" applyBorder="1"/>
    <xf numFmtId="221" fontId="5" fillId="4" borderId="18" xfId="0" applyNumberFormat="1" applyFont="1" applyFill="1" applyBorder="1"/>
    <xf numFmtId="179" fontId="29" fillId="4" borderId="0" xfId="0" applyNumberFormat="1" applyFont="1" applyFill="1" applyBorder="1" applyAlignment="1">
      <alignment vertical="center"/>
    </xf>
    <xf numFmtId="171" fontId="30" fillId="4" borderId="0" xfId="18" applyNumberFormat="1" applyFont="1" applyFill="1" applyBorder="1" applyAlignment="1">
      <alignment horizontal="right" vertical="center"/>
    </xf>
    <xf numFmtId="179" fontId="14" fillId="4" borderId="0" xfId="0" applyNumberFormat="1" applyFont="1" applyFill="1" applyBorder="1" applyAlignment="1">
      <alignment vertical="center"/>
    </xf>
    <xf numFmtId="220" fontId="30" fillId="4" borderId="18" xfId="0" applyNumberFormat="1" applyFont="1" applyFill="1" applyBorder="1" applyAlignment="1">
      <alignment vertical="center"/>
    </xf>
    <xf numFmtId="3" fontId="16" fillId="4" borderId="0" xfId="0" applyNumberFormat="1" applyFont="1" applyFill="1" applyBorder="1" applyAlignment="1" quotePrefix="1">
      <alignment horizontal="right" vertical="center"/>
    </xf>
    <xf numFmtId="0" fontId="14" fillId="4" borderId="11" xfId="0" applyFont="1" applyFill="1" applyBorder="1" applyAlignment="1">
      <alignment vertical="center"/>
    </xf>
    <xf numFmtId="0" fontId="14" fillId="4" borderId="21" xfId="0" applyFont="1" applyFill="1" applyBorder="1" applyAlignment="1">
      <alignment vertical="center"/>
    </xf>
    <xf numFmtId="0" fontId="14" fillId="4" borderId="22" xfId="0" applyFont="1" applyFill="1" applyBorder="1" applyAlignment="1">
      <alignment vertical="center"/>
    </xf>
    <xf numFmtId="3" fontId="16" fillId="4" borderId="32" xfId="0" applyNumberFormat="1" applyFont="1" applyFill="1" applyBorder="1" applyAlignment="1">
      <alignment vertical="center"/>
    </xf>
    <xf numFmtId="164" fontId="16" fillId="4" borderId="21" xfId="16" applyNumberFormat="1" applyFont="1" applyFill="1" applyBorder="1" applyAlignment="1">
      <alignment vertical="center"/>
    </xf>
    <xf numFmtId="191" fontId="14" fillId="4" borderId="21" xfId="0" applyNumberFormat="1" applyFont="1" applyFill="1" applyBorder="1" applyAlignment="1">
      <alignment vertical="center"/>
    </xf>
    <xf numFmtId="171" fontId="16" fillId="4" borderId="21" xfId="18" applyNumberFormat="1" applyFont="1" applyFill="1" applyBorder="1" applyAlignment="1">
      <alignment horizontal="right" vertical="center"/>
    </xf>
    <xf numFmtId="223" fontId="14" fillId="4" borderId="22" xfId="0" applyNumberFormat="1" applyFont="1" applyFill="1" applyBorder="1" applyAlignment="1">
      <alignment vertical="center"/>
    </xf>
    <xf numFmtId="0" fontId="49" fillId="0" borderId="0" xfId="0" applyFont="1"/>
    <xf numFmtId="3" fontId="49" fillId="0" borderId="0" xfId="0" applyNumberFormat="1" applyFont="1"/>
    <xf numFmtId="3" fontId="5" fillId="0" borderId="0" xfId="0" applyNumberFormat="1" applyFont="1" applyFill="1" applyBorder="1"/>
    <xf numFmtId="0" fontId="7" fillId="0" borderId="0" xfId="0" applyFont="1" applyBorder="1"/>
    <xf numFmtId="0" fontId="21" fillId="0" borderId="0" xfId="0" applyFont="1"/>
    <xf numFmtId="0" fontId="16" fillId="0" borderId="10" xfId="0" applyFont="1" applyBorder="1" applyAlignment="1">
      <alignment horizontal="centerContinuous" vertical="center"/>
    </xf>
    <xf numFmtId="0" fontId="16" fillId="0" borderId="0" xfId="0" applyFont="1" applyFill="1" applyBorder="1" applyAlignment="1">
      <alignment horizontal="centerContinuous" vertical="center"/>
    </xf>
    <xf numFmtId="49" fontId="14" fillId="0" borderId="10" xfId="0" applyNumberFormat="1" applyFont="1" applyFill="1" applyBorder="1" applyAlignment="1">
      <alignment horizontal="centerContinuous" vertical="center"/>
    </xf>
    <xf numFmtId="0" fontId="16" fillId="0" borderId="0" xfId="0" applyFont="1" applyBorder="1" applyAlignment="1">
      <alignment horizontal="centerContinuous" vertical="center"/>
    </xf>
    <xf numFmtId="49" fontId="14" fillId="0" borderId="11" xfId="0" applyNumberFormat="1" applyFont="1" applyFill="1" applyBorder="1" applyAlignment="1">
      <alignment horizontal="centerContinuous" vertical="center"/>
    </xf>
    <xf numFmtId="0" fontId="16" fillId="0" borderId="21" xfId="0" applyFont="1" applyBorder="1" applyAlignment="1">
      <alignment horizontal="centerContinuous" vertical="center"/>
    </xf>
    <xf numFmtId="0" fontId="16" fillId="0" borderId="11" xfId="0" applyFont="1" applyBorder="1" applyAlignment="1">
      <alignment horizontal="center" vertical="center"/>
    </xf>
    <xf numFmtId="0" fontId="16" fillId="0" borderId="21" xfId="0" applyFont="1" applyBorder="1" applyAlignment="1">
      <alignment horizontal="center" vertical="center"/>
    </xf>
    <xf numFmtId="0" fontId="14" fillId="0" borderId="21" xfId="0" applyFont="1" applyFill="1" applyBorder="1" applyAlignment="1">
      <alignment horizontal="left" vertical="center"/>
    </xf>
    <xf numFmtId="0" fontId="14" fillId="0" borderId="22" xfId="0" applyFont="1" applyFill="1" applyBorder="1" applyAlignment="1">
      <alignment horizontal="left" vertical="center"/>
    </xf>
    <xf numFmtId="199" fontId="5" fillId="4" borderId="7" xfId="0" applyNumberFormat="1" applyFont="1" applyFill="1" applyBorder="1" applyAlignment="1">
      <alignment horizontal="center"/>
    </xf>
    <xf numFmtId="199" fontId="5" fillId="4" borderId="8" xfId="0" applyNumberFormat="1" applyFont="1" applyFill="1" applyBorder="1" applyAlignment="1">
      <alignment horizontal="center"/>
    </xf>
    <xf numFmtId="0" fontId="0" fillId="4" borderId="10" xfId="0" applyFill="1" applyBorder="1" applyAlignment="1">
      <alignment horizontal="center"/>
    </xf>
    <xf numFmtId="0" fontId="4" fillId="4" borderId="18" xfId="0" applyFont="1" applyFill="1" applyBorder="1" applyAlignment="1">
      <alignment horizontal="center"/>
    </xf>
    <xf numFmtId="199" fontId="5" fillId="4" borderId="0" xfId="0" applyNumberFormat="1" applyFont="1" applyFill="1" applyBorder="1" applyAlignment="1">
      <alignment horizontal="center"/>
    </xf>
    <xf numFmtId="199" fontId="5" fillId="4" borderId="18" xfId="0" applyNumberFormat="1" applyFont="1" applyFill="1" applyBorder="1"/>
    <xf numFmtId="0" fontId="4" fillId="4" borderId="0" xfId="0" applyFont="1" applyFill="1" applyAlignment="1">
      <alignment horizontal="center"/>
    </xf>
    <xf numFmtId="224" fontId="16" fillId="4" borderId="0" xfId="0" applyNumberFormat="1" applyFont="1" applyFill="1" applyBorder="1" applyAlignment="1">
      <alignment horizontal="center" vertical="center"/>
    </xf>
    <xf numFmtId="224" fontId="16" fillId="4" borderId="18" xfId="0" applyNumberFormat="1" applyFont="1" applyFill="1" applyBorder="1" applyAlignment="1">
      <alignment horizontal="center" vertical="center"/>
    </xf>
    <xf numFmtId="0" fontId="5" fillId="4" borderId="22" xfId="0" applyFont="1" applyFill="1" applyBorder="1" applyAlignment="1">
      <alignment vertical="center"/>
    </xf>
    <xf numFmtId="0" fontId="4" fillId="0" borderId="0" xfId="0" applyFont="1"/>
    <xf numFmtId="0" fontId="4" fillId="0" borderId="0" xfId="0" applyFont="1" applyAlignment="1">
      <alignment vertical="center"/>
    </xf>
    <xf numFmtId="0" fontId="8" fillId="0" borderId="0" xfId="0" applyFont="1" applyBorder="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0" fillId="3" borderId="0" xfId="0" applyFill="1" applyAlignment="1">
      <alignment wrapText="1"/>
    </xf>
    <xf numFmtId="0" fontId="8" fillId="3" borderId="10" xfId="0" applyFont="1" applyFill="1" applyBorder="1" applyAlignment="1">
      <alignment horizontal="left" vertical="center"/>
    </xf>
    <xf numFmtId="0" fontId="10" fillId="3" borderId="0" xfId="0" applyFont="1" applyFill="1" applyBorder="1" applyAlignment="1">
      <alignment horizontal="center" vertical="center"/>
    </xf>
    <xf numFmtId="0" fontId="8" fillId="3" borderId="0" xfId="0" applyFont="1" applyFill="1" applyBorder="1" applyAlignment="1">
      <alignment horizontal="center"/>
    </xf>
    <xf numFmtId="0" fontId="10" fillId="3" borderId="5" xfId="0" applyFont="1" applyFill="1" applyBorder="1" applyAlignment="1">
      <alignment horizontal="center" vertical="center"/>
    </xf>
    <xf numFmtId="0" fontId="9" fillId="3" borderId="10" xfId="0" applyFont="1" applyFill="1" applyBorder="1" applyAlignment="1">
      <alignment horizontal="center" vertical="top"/>
    </xf>
    <xf numFmtId="0" fontId="5" fillId="4" borderId="6" xfId="0" applyFont="1" applyFill="1" applyBorder="1" applyAlignment="1">
      <alignment horizontal="right"/>
    </xf>
    <xf numFmtId="164" fontId="4" fillId="4" borderId="10" xfId="0" applyNumberFormat="1" applyFont="1" applyFill="1" applyBorder="1" applyAlignment="1">
      <alignment horizontal="right" vertical="center"/>
    </xf>
    <xf numFmtId="1" fontId="5" fillId="0" borderId="0" xfId="0" applyNumberFormat="1" applyFont="1"/>
    <xf numFmtId="3" fontId="4" fillId="4" borderId="10" xfId="18" applyNumberFormat="1" applyFont="1" applyFill="1" applyBorder="1" applyAlignment="1">
      <alignment horizontal="right" vertical="center"/>
    </xf>
    <xf numFmtId="0" fontId="10" fillId="4" borderId="33" xfId="0" applyFont="1" applyFill="1" applyBorder="1"/>
    <xf numFmtId="1" fontId="10" fillId="4" borderId="39" xfId="0" applyNumberFormat="1" applyFont="1" applyFill="1" applyBorder="1" applyAlignment="1">
      <alignment horizontal="center"/>
    </xf>
    <xf numFmtId="0" fontId="5" fillId="0" borderId="6" xfId="0" applyFont="1" applyFill="1" applyBorder="1"/>
    <xf numFmtId="0" fontId="5" fillId="0" borderId="9" xfId="0" applyFont="1" applyFill="1" applyBorder="1"/>
    <xf numFmtId="0" fontId="5" fillId="3" borderId="4" xfId="0" applyFont="1" applyFill="1" applyBorder="1" applyAlignment="1">
      <alignment horizontal="right" vertical="center"/>
    </xf>
    <xf numFmtId="0" fontId="55" fillId="3" borderId="18" xfId="0" applyFont="1" applyFill="1" applyBorder="1" applyAlignment="1" quotePrefix="1">
      <alignment horizontal="left" vertical="top"/>
    </xf>
    <xf numFmtId="0" fontId="5" fillId="0" borderId="0" xfId="0" applyFont="1" applyFill="1" applyBorder="1" applyAlignment="1">
      <alignment/>
    </xf>
    <xf numFmtId="0" fontId="8" fillId="0" borderId="5" xfId="0" applyFont="1" applyFill="1" applyBorder="1" applyAlignment="1">
      <alignment horizontal="center"/>
    </xf>
    <xf numFmtId="0" fontId="5" fillId="4" borderId="6" xfId="0" applyFont="1" applyFill="1" applyBorder="1"/>
    <xf numFmtId="0" fontId="5" fillId="4" borderId="7" xfId="0" applyFont="1" applyFill="1" applyBorder="1"/>
    <xf numFmtId="165" fontId="5" fillId="4" borderId="10" xfId="0" applyNumberFormat="1" applyFont="1" applyFill="1" applyBorder="1" applyAlignment="1">
      <alignment horizontal="right" vertical="center"/>
    </xf>
    <xf numFmtId="165" fontId="5" fillId="4" borderId="5" xfId="0" applyNumberFormat="1" applyFont="1" applyFill="1" applyBorder="1" applyAlignment="1">
      <alignment horizontal="right" vertical="center"/>
    </xf>
    <xf numFmtId="166" fontId="5" fillId="4" borderId="10" xfId="0" applyNumberFormat="1" applyFont="1" applyFill="1" applyBorder="1" applyAlignment="1">
      <alignment horizontal="right" vertical="center"/>
    </xf>
    <xf numFmtId="166" fontId="5" fillId="4" borderId="5" xfId="0" applyNumberFormat="1" applyFont="1" applyFill="1" applyBorder="1" applyAlignment="1">
      <alignment horizontal="right" vertical="center"/>
    </xf>
    <xf numFmtId="166" fontId="5" fillId="4" borderId="0" xfId="0" applyNumberFormat="1" applyFont="1" applyFill="1" applyBorder="1" applyAlignment="1" quotePrefix="1">
      <alignment horizontal="left" vertical="center"/>
    </xf>
    <xf numFmtId="166" fontId="5" fillId="4" borderId="0" xfId="0" applyNumberFormat="1" applyFont="1" applyFill="1" applyBorder="1" applyAlignment="1">
      <alignment vertical="center"/>
    </xf>
    <xf numFmtId="166" fontId="5" fillId="4" borderId="0" xfId="0" applyNumberFormat="1" applyFont="1" applyFill="1" applyBorder="1" applyAlignment="1">
      <alignment horizontal="center" vertical="center"/>
    </xf>
    <xf numFmtId="166" fontId="5" fillId="4" borderId="0" xfId="0" applyNumberFormat="1" applyFont="1" applyFill="1" applyBorder="1" applyAlignment="1" quotePrefix="1">
      <alignment horizontal="right" vertical="center"/>
    </xf>
    <xf numFmtId="0" fontId="5" fillId="4" borderId="33" xfId="0" applyFont="1" applyFill="1" applyBorder="1"/>
    <xf numFmtId="0" fontId="5" fillId="4" borderId="15" xfId="0" applyFont="1" applyFill="1" applyBorder="1"/>
    <xf numFmtId="0" fontId="5" fillId="4" borderId="39" xfId="0" applyFont="1" applyFill="1" applyBorder="1"/>
    <xf numFmtId="0" fontId="5" fillId="4" borderId="16" xfId="0" applyFont="1" applyFill="1" applyBorder="1"/>
    <xf numFmtId="0" fontId="8" fillId="0" borderId="0" xfId="0" applyFont="1" applyAlignment="1">
      <alignment vertical="top"/>
    </xf>
    <xf numFmtId="0" fontId="7" fillId="2" borderId="0" xfId="0" applyFont="1" applyFill="1" applyBorder="1" applyAlignment="1">
      <alignment horizontal="centerContinuous" vertical="center"/>
    </xf>
    <xf numFmtId="0" fontId="7" fillId="2" borderId="5" xfId="0" applyFont="1" applyFill="1" applyBorder="1" applyAlignment="1">
      <alignment horizontal="centerContinuous" vertical="center"/>
    </xf>
    <xf numFmtId="0" fontId="7" fillId="2" borderId="5" xfId="0" applyFont="1" applyFill="1" applyBorder="1" applyAlignment="1">
      <alignment horizontal="centerContinuous" vertical="top"/>
    </xf>
    <xf numFmtId="0" fontId="5" fillId="3" borderId="17"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10" xfId="0" applyFont="1" applyFill="1" applyBorder="1" applyAlignment="1" applyProtection="1">
      <alignment horizontal="centerContinuous" vertical="top"/>
      <protection/>
    </xf>
    <xf numFmtId="0" fontId="5" fillId="3" borderId="0" xfId="0" applyFont="1" applyFill="1" applyBorder="1" applyAlignment="1" applyProtection="1">
      <alignment horizontal="centerContinuous" vertical="top"/>
      <protection/>
    </xf>
    <xf numFmtId="0" fontId="5" fillId="3" borderId="10" xfId="0" applyFont="1" applyFill="1" applyBorder="1" applyAlignment="1" applyProtection="1">
      <alignment horizontal="left"/>
      <protection/>
    </xf>
    <xf numFmtId="0" fontId="5" fillId="3" borderId="0" xfId="0" applyFont="1" applyFill="1" applyBorder="1" applyAlignment="1" applyProtection="1">
      <alignment horizontal="left"/>
      <protection/>
    </xf>
    <xf numFmtId="0" fontId="4" fillId="3" borderId="0" xfId="0" applyFont="1" applyFill="1" applyBorder="1" applyAlignment="1" applyProtection="1">
      <alignment horizontal="left"/>
      <protection/>
    </xf>
    <xf numFmtId="0" fontId="5" fillId="3" borderId="0" xfId="0" applyFont="1" applyFill="1" applyBorder="1" applyAlignment="1">
      <alignment horizontal="left"/>
    </xf>
    <xf numFmtId="0" fontId="5" fillId="3" borderId="5" xfId="0" applyFont="1" applyFill="1" applyBorder="1" applyAlignment="1">
      <alignment horizontal="left"/>
    </xf>
    <xf numFmtId="0" fontId="9" fillId="3" borderId="31" xfId="0" applyFont="1" applyFill="1" applyBorder="1" applyAlignment="1">
      <alignment horizontal="center" vertical="top"/>
    </xf>
    <xf numFmtId="0" fontId="5" fillId="3" borderId="29" xfId="0" applyFont="1" applyFill="1" applyBorder="1"/>
    <xf numFmtId="3" fontId="5" fillId="4" borderId="10" xfId="18" applyNumberFormat="1" applyFont="1" applyFill="1" applyBorder="1" applyAlignment="1">
      <alignment horizontal="right" vertical="center"/>
    </xf>
    <xf numFmtId="183" fontId="5" fillId="4" borderId="0" xfId="18" applyNumberFormat="1" applyFont="1" applyFill="1" applyBorder="1" applyAlignment="1">
      <alignment horizontal="center" vertical="center"/>
    </xf>
    <xf numFmtId="164" fontId="4" fillId="4" borderId="31" xfId="0" applyNumberFormat="1" applyFont="1" applyFill="1" applyBorder="1" applyAlignment="1">
      <alignment horizontal="right" vertical="center"/>
    </xf>
    <xf numFmtId="164" fontId="5" fillId="4" borderId="0" xfId="0" applyNumberFormat="1" applyFont="1" applyFill="1" applyBorder="1" applyAlignment="1">
      <alignment horizontal="center" vertical="center"/>
    </xf>
    <xf numFmtId="164" fontId="5" fillId="4" borderId="0" xfId="0" applyNumberFormat="1" applyFont="1" applyFill="1" applyBorder="1" applyAlignment="1">
      <alignment horizontal="right" vertical="center"/>
    </xf>
    <xf numFmtId="164" fontId="5" fillId="4" borderId="5" xfId="0" applyNumberFormat="1" applyFont="1" applyFill="1" applyBorder="1" applyAlignment="1">
      <alignment horizontal="right" vertical="center"/>
    </xf>
    <xf numFmtId="3" fontId="4" fillId="4" borderId="31" xfId="18" applyNumberFormat="1" applyFont="1" applyFill="1" applyBorder="1" applyAlignment="1">
      <alignment horizontal="right" vertical="center"/>
    </xf>
    <xf numFmtId="0" fontId="5" fillId="4" borderId="5" xfId="0" applyFont="1" applyFill="1" applyBorder="1" applyAlignment="1">
      <alignment horizontal="right" vertical="center"/>
    </xf>
    <xf numFmtId="0" fontId="54" fillId="0" borderId="0" xfId="0" applyFont="1"/>
    <xf numFmtId="0" fontId="4" fillId="4" borderId="0" xfId="0" applyFont="1" applyFill="1" applyBorder="1" applyAlignment="1">
      <alignment horizontal="right" vertical="center"/>
    </xf>
    <xf numFmtId="0" fontId="10" fillId="4" borderId="27" xfId="0" applyFont="1" applyFill="1" applyBorder="1" applyAlignment="1">
      <alignment horizontal="center"/>
    </xf>
    <xf numFmtId="0" fontId="4" fillId="4" borderId="0" xfId="0" applyFont="1" applyFill="1" applyBorder="1" applyAlignment="1">
      <alignment/>
    </xf>
    <xf numFmtId="0" fontId="10" fillId="4" borderId="5" xfId="0" applyFont="1" applyFill="1" applyBorder="1" applyAlignment="1">
      <alignment/>
    </xf>
    <xf numFmtId="0" fontId="10" fillId="4" borderId="16" xfId="0" applyFont="1" applyFill="1" applyBorder="1" applyAlignment="1">
      <alignment/>
    </xf>
    <xf numFmtId="0" fontId="14" fillId="3" borderId="5" xfId="0" applyFont="1" applyFill="1" applyBorder="1" applyAlignment="1">
      <alignment horizontal="center"/>
    </xf>
    <xf numFmtId="0" fontId="5" fillId="3" borderId="4" xfId="0" applyFont="1" applyFill="1" applyBorder="1" applyAlignment="1">
      <alignment horizontal="centerContinuous"/>
    </xf>
    <xf numFmtId="0" fontId="5" fillId="3" borderId="0" xfId="0" applyFont="1" applyFill="1" applyBorder="1" applyAlignment="1">
      <alignment horizontal="centerContinuous"/>
    </xf>
    <xf numFmtId="0" fontId="32" fillId="3" borderId="0" xfId="0" applyFont="1" applyFill="1" applyBorder="1" applyAlignment="1" quotePrefix="1">
      <alignment horizontal="left" vertical="top"/>
    </xf>
    <xf numFmtId="0" fontId="0" fillId="4" borderId="31" xfId="0" applyFill="1" applyBorder="1"/>
    <xf numFmtId="0" fontId="0" fillId="4" borderId="5" xfId="0" applyFill="1" applyBorder="1"/>
    <xf numFmtId="0" fontId="4" fillId="4" borderId="10" xfId="0" applyFont="1" applyFill="1" applyBorder="1" applyAlignment="1">
      <alignment horizontal="right" vertical="top"/>
    </xf>
    <xf numFmtId="0" fontId="55" fillId="4" borderId="0" xfId="0" applyFont="1" applyFill="1" applyBorder="1" applyAlignment="1" quotePrefix="1">
      <alignment horizontal="left" vertical="top"/>
    </xf>
    <xf numFmtId="170" fontId="4" fillId="4" borderId="0" xfId="18" applyNumberFormat="1" applyFont="1" applyFill="1" applyBorder="1" applyAlignment="1">
      <alignment horizontal="right"/>
    </xf>
    <xf numFmtId="43" fontId="4" fillId="4" borderId="0" xfId="18" applyFont="1" applyFill="1" applyBorder="1" applyAlignment="1" quotePrefix="1">
      <alignment horizontal="right"/>
    </xf>
    <xf numFmtId="0" fontId="4" fillId="4" borderId="0" xfId="0" applyFont="1" applyFill="1" applyBorder="1" applyAlignment="1">
      <alignment horizontal="right" vertical="top"/>
    </xf>
    <xf numFmtId="170" fontId="4" fillId="4" borderId="31" xfId="18" applyNumberFormat="1" applyFont="1" applyFill="1" applyBorder="1" applyAlignment="1">
      <alignment horizontal="right"/>
    </xf>
    <xf numFmtId="173" fontId="4" fillId="4" borderId="0" xfId="18" applyNumberFormat="1" applyFont="1" applyFill="1" applyBorder="1" applyAlignment="1">
      <alignment horizontal="right"/>
    </xf>
    <xf numFmtId="0" fontId="4" fillId="4" borderId="0" xfId="18" applyNumberFormat="1" applyFont="1" applyFill="1" applyBorder="1" applyAlignment="1">
      <alignment horizontal="right"/>
    </xf>
    <xf numFmtId="0" fontId="32" fillId="4" borderId="0" xfId="0" applyFont="1" applyFill="1" applyBorder="1" applyAlignment="1" quotePrefix="1">
      <alignment horizontal="left" vertical="top"/>
    </xf>
    <xf numFmtId="225" fontId="4" fillId="4" borderId="0" xfId="18" applyNumberFormat="1" applyFont="1" applyFill="1" applyBorder="1" applyAlignment="1" quotePrefix="1">
      <alignment horizontal="distributed" vertical="center"/>
    </xf>
    <xf numFmtId="0" fontId="4" fillId="4" borderId="10" xfId="0" applyFont="1" applyFill="1" applyBorder="1" applyAlignment="1">
      <alignment horizontal="right" vertical="center"/>
    </xf>
    <xf numFmtId="0" fontId="55" fillId="4" borderId="0" xfId="0" applyFont="1" applyFill="1" applyBorder="1" applyAlignment="1" quotePrefix="1">
      <alignment horizontal="left" vertical="center"/>
    </xf>
    <xf numFmtId="0" fontId="0" fillId="4" borderId="0" xfId="0" applyFill="1" applyBorder="1" applyAlignment="1">
      <alignment vertical="center"/>
    </xf>
    <xf numFmtId="173" fontId="4" fillId="4" borderId="0" xfId="18" applyNumberFormat="1" applyFont="1" applyFill="1" applyBorder="1" applyAlignment="1">
      <alignment horizontal="right" vertical="center"/>
    </xf>
    <xf numFmtId="205" fontId="4" fillId="4" borderId="0" xfId="15" applyNumberFormat="1" applyFont="1" applyFill="1" applyBorder="1" applyAlignment="1">
      <alignment horizontal="center" vertical="center"/>
    </xf>
    <xf numFmtId="0" fontId="0" fillId="4" borderId="31" xfId="0" applyFill="1" applyBorder="1" applyAlignment="1">
      <alignment vertical="center"/>
    </xf>
    <xf numFmtId="0" fontId="32" fillId="4" borderId="0" xfId="0" applyFont="1" applyFill="1" applyBorder="1" applyAlignment="1" quotePrefix="1">
      <alignment horizontal="left" vertical="center"/>
    </xf>
    <xf numFmtId="0" fontId="56" fillId="4" borderId="0" xfId="0" applyFont="1" applyFill="1" applyBorder="1" applyAlignment="1">
      <alignment horizontal="left" vertical="center"/>
    </xf>
    <xf numFmtId="170" fontId="4" fillId="4" borderId="31" xfId="18" applyNumberFormat="1" applyFont="1" applyFill="1" applyBorder="1" applyAlignment="1">
      <alignment horizontal="right" vertical="center"/>
    </xf>
    <xf numFmtId="205" fontId="4" fillId="4" borderId="5" xfId="15" applyNumberFormat="1" applyFont="1" applyFill="1" applyBorder="1" applyAlignment="1">
      <alignment horizontal="center" vertical="center"/>
    </xf>
    <xf numFmtId="0" fontId="56" fillId="4" borderId="0" xfId="0" applyFont="1" applyFill="1" applyBorder="1" applyAlignment="1">
      <alignment horizontal="left" vertical="top"/>
    </xf>
    <xf numFmtId="0" fontId="32" fillId="4" borderId="0" xfId="0" applyFont="1" applyFill="1" applyBorder="1" applyAlignment="1">
      <alignment horizontal="left" vertical="center"/>
    </xf>
    <xf numFmtId="0" fontId="5" fillId="4" borderId="4" xfId="0" applyFont="1" applyFill="1" applyBorder="1" applyAlignment="1">
      <alignment horizontal="right" vertical="center"/>
    </xf>
    <xf numFmtId="0" fontId="32" fillId="4" borderId="5" xfId="0" applyFont="1" applyFill="1" applyBorder="1" applyAlignment="1" quotePrefix="1">
      <alignment horizontal="left" vertical="top"/>
    </xf>
    <xf numFmtId="0" fontId="5" fillId="4" borderId="33" xfId="0" applyFont="1" applyFill="1" applyBorder="1" applyAlignment="1">
      <alignment horizontal="center" vertical="top"/>
    </xf>
    <xf numFmtId="0" fontId="5" fillId="4" borderId="15" xfId="0" applyFont="1" applyFill="1" applyBorder="1" applyAlignment="1">
      <alignment horizontal="center" vertical="top"/>
    </xf>
    <xf numFmtId="0" fontId="0" fillId="4" borderId="39" xfId="0" applyFill="1" applyBorder="1" applyAlignment="1">
      <alignment vertical="top"/>
    </xf>
    <xf numFmtId="0" fontId="0" fillId="4" borderId="35" xfId="0" applyFill="1" applyBorder="1" applyAlignment="1">
      <alignment vertical="top"/>
    </xf>
    <xf numFmtId="205" fontId="4" fillId="4" borderId="16" xfId="15" applyNumberFormat="1" applyFont="1" applyFill="1" applyBorder="1" applyAlignment="1">
      <alignment horizontal="center" vertical="top"/>
    </xf>
    <xf numFmtId="0" fontId="5" fillId="0" borderId="0" xfId="0" applyFont="1" applyFill="1" applyBorder="1" applyAlignment="1">
      <alignment horizontal="center" vertical="top"/>
    </xf>
    <xf numFmtId="0" fontId="0" fillId="0" borderId="0" xfId="0" applyFill="1" applyBorder="1" applyAlignment="1">
      <alignment vertical="top"/>
    </xf>
    <xf numFmtId="205" fontId="4" fillId="0" borderId="0" xfId="15" applyNumberFormat="1" applyFont="1" applyFill="1" applyBorder="1" applyAlignment="1">
      <alignment horizontal="center" vertical="top"/>
    </xf>
    <xf numFmtId="170" fontId="0" fillId="0" borderId="0" xfId="0" applyNumberFormat="1" applyBorder="1"/>
    <xf numFmtId="0" fontId="57" fillId="0" borderId="0" xfId="0" applyFont="1" applyFill="1"/>
    <xf numFmtId="0" fontId="39" fillId="0" borderId="0" xfId="0" applyFont="1" applyFill="1"/>
    <xf numFmtId="0" fontId="39" fillId="5" borderId="0" xfId="0" applyFont="1" applyFill="1"/>
    <xf numFmtId="0" fontId="57" fillId="0" borderId="0" xfId="0" applyFont="1" applyFill="1" applyBorder="1"/>
    <xf numFmtId="0" fontId="39" fillId="0" borderId="0" xfId="0" applyFont="1" applyFill="1" applyBorder="1"/>
    <xf numFmtId="0" fontId="39" fillId="5" borderId="0" xfId="0" applyFont="1" applyFill="1" applyBorder="1"/>
    <xf numFmtId="0" fontId="57" fillId="0" borderId="0" xfId="0" applyFont="1" applyFill="1" applyAlignment="1">
      <alignment vertical="center"/>
    </xf>
    <xf numFmtId="0" fontId="39" fillId="0" borderId="0" xfId="0" applyFont="1" applyFill="1" applyAlignment="1">
      <alignment vertical="center"/>
    </xf>
    <xf numFmtId="0" fontId="39" fillId="5" borderId="0" xfId="0" applyFont="1" applyFill="1" applyAlignment="1">
      <alignment vertical="center"/>
    </xf>
    <xf numFmtId="0" fontId="57" fillId="0" borderId="0" xfId="0" applyFont="1" applyFill="1" applyBorder="1" applyAlignment="1">
      <alignment vertical="center"/>
    </xf>
    <xf numFmtId="0" fontId="39" fillId="0" borderId="0" xfId="0" applyFont="1" applyFill="1" applyAlignment="1">
      <alignment horizontal="center" vertical="center"/>
    </xf>
    <xf numFmtId="0" fontId="39" fillId="5" borderId="0" xfId="0" applyFont="1" applyFill="1" applyAlignment="1">
      <alignment horizontal="center" vertical="center"/>
    </xf>
    <xf numFmtId="0" fontId="5" fillId="0" borderId="0" xfId="0" applyFont="1" applyFill="1" applyAlignment="1">
      <alignment horizontal="center"/>
    </xf>
    <xf numFmtId="0" fontId="40" fillId="3" borderId="21" xfId="0" applyFont="1" applyFill="1" applyBorder="1" applyAlignment="1">
      <alignment horizontal="center" vertical="top"/>
    </xf>
    <xf numFmtId="0" fontId="14" fillId="3" borderId="22" xfId="0" applyFont="1" applyFill="1" applyBorder="1" applyAlignment="1">
      <alignment horizontal="center" vertical="top"/>
    </xf>
    <xf numFmtId="184" fontId="4" fillId="4" borderId="18" xfId="15" applyNumberFormat="1" applyFont="1" applyFill="1" applyBorder="1" applyAlignment="1">
      <alignment horizontal="center"/>
    </xf>
    <xf numFmtId="205" fontId="0" fillId="0" borderId="0" xfId="0" applyNumberFormat="1" applyFill="1"/>
    <xf numFmtId="184" fontId="0" fillId="0" borderId="0" xfId="0" applyNumberFormat="1" applyFill="1"/>
    <xf numFmtId="0" fontId="0" fillId="4" borderId="11" xfId="0" applyFill="1" applyBorder="1"/>
    <xf numFmtId="184" fontId="4" fillId="4" borderId="22" xfId="15" applyNumberFormat="1" applyFont="1" applyFill="1" applyBorder="1" applyAlignment="1">
      <alignment horizontal="center"/>
    </xf>
    <xf numFmtId="0" fontId="0" fillId="0" borderId="0" xfId="0" applyAlignment="1">
      <alignment vertical="top"/>
    </xf>
    <xf numFmtId="0" fontId="0" fillId="0" borderId="0" xfId="0" applyFill="1" applyAlignment="1">
      <alignment vertical="top"/>
    </xf>
    <xf numFmtId="0" fontId="5" fillId="2" borderId="8" xfId="0" applyFont="1" applyFill="1" applyBorder="1" applyAlignment="1">
      <alignment/>
    </xf>
    <xf numFmtId="0" fontId="5" fillId="2" borderId="0" xfId="0" applyFont="1" applyFill="1" applyBorder="1" applyAlignment="1">
      <alignment/>
    </xf>
    <xf numFmtId="0" fontId="10" fillId="3" borderId="11" xfId="0" applyFont="1" applyFill="1" applyBorder="1" applyAlignment="1">
      <alignment vertical="top"/>
    </xf>
    <xf numFmtId="0" fontId="10" fillId="3" borderId="21" xfId="0" applyFont="1" applyFill="1" applyBorder="1" applyAlignment="1">
      <alignment vertical="top"/>
    </xf>
    <xf numFmtId="0" fontId="8" fillId="3" borderId="32" xfId="0" applyFont="1" applyFill="1" applyBorder="1" applyAlignment="1">
      <alignment vertical="top"/>
    </xf>
    <xf numFmtId="0" fontId="8" fillId="3" borderId="21" xfId="0" applyFont="1" applyFill="1" applyBorder="1" applyAlignment="1">
      <alignment vertical="top"/>
    </xf>
    <xf numFmtId="0" fontId="5" fillId="3" borderId="22" xfId="0" applyFont="1" applyFill="1" applyBorder="1" applyAlignment="1">
      <alignment horizontal="center" vertical="top"/>
    </xf>
    <xf numFmtId="0" fontId="10" fillId="4" borderId="7" xfId="0" applyFont="1" applyFill="1" applyBorder="1"/>
    <xf numFmtId="0" fontId="10" fillId="4" borderId="8" xfId="0" applyFont="1" applyFill="1" applyBorder="1" applyAlignment="1">
      <alignment/>
    </xf>
    <xf numFmtId="0" fontId="10" fillId="4" borderId="17" xfId="0" applyFont="1" applyFill="1" applyBorder="1" applyAlignment="1">
      <alignment vertical="center"/>
    </xf>
    <xf numFmtId="0" fontId="43" fillId="4" borderId="30" xfId="0" applyFont="1" applyFill="1" applyBorder="1"/>
    <xf numFmtId="0" fontId="43" fillId="4" borderId="8" xfId="0" applyFont="1" applyFill="1" applyBorder="1" applyAlignment="1">
      <alignment/>
    </xf>
    <xf numFmtId="0" fontId="43" fillId="4" borderId="8" xfId="0" applyFont="1" applyFill="1" applyBorder="1"/>
    <xf numFmtId="0" fontId="43" fillId="4" borderId="30" xfId="0" applyFont="1" applyFill="1" applyBorder="1" applyAlignment="1">
      <alignment horizontal="right"/>
    </xf>
    <xf numFmtId="0" fontId="43" fillId="4" borderId="17" xfId="0" applyFont="1" applyFill="1" applyBorder="1" applyAlignment="1">
      <alignment horizontal="right"/>
    </xf>
    <xf numFmtId="0" fontId="14" fillId="4" borderId="0" xfId="0" applyFont="1" applyFill="1" applyBorder="1" applyAlignment="1">
      <alignment vertical="center"/>
    </xf>
    <xf numFmtId="0" fontId="14" fillId="4" borderId="18" xfId="0" applyFont="1" applyFill="1" applyBorder="1" applyAlignment="1">
      <alignment vertical="center"/>
    </xf>
    <xf numFmtId="3" fontId="58" fillId="4" borderId="31" xfId="0" applyNumberFormat="1" applyFont="1" applyFill="1" applyBorder="1" applyAlignment="1">
      <alignment vertical="center"/>
    </xf>
    <xf numFmtId="185" fontId="14" fillId="4" borderId="0" xfId="0" applyNumberFormat="1" applyFont="1" applyFill="1" applyBorder="1" applyAlignment="1">
      <alignment vertical="center"/>
    </xf>
    <xf numFmtId="185" fontId="17" fillId="4" borderId="18" xfId="0" applyNumberFormat="1" applyFont="1" applyFill="1" applyBorder="1" applyAlignment="1">
      <alignment vertical="center"/>
    </xf>
    <xf numFmtId="0" fontId="29" fillId="4" borderId="10" xfId="0" applyFont="1" applyFill="1" applyBorder="1" applyAlignment="1">
      <alignment vertical="center"/>
    </xf>
    <xf numFmtId="3" fontId="30" fillId="4" borderId="0" xfId="0" applyNumberFormat="1" applyFont="1" applyFill="1" applyBorder="1" applyAlignment="1">
      <alignment horizontal="right"/>
    </xf>
    <xf numFmtId="185" fontId="29" fillId="4" borderId="0" xfId="0" applyNumberFormat="1" applyFont="1" applyFill="1" applyBorder="1" applyAlignment="1">
      <alignment vertical="center"/>
    </xf>
    <xf numFmtId="201" fontId="17" fillId="4" borderId="18" xfId="0" applyNumberFormat="1" applyFont="1" applyFill="1" applyBorder="1" applyAlignment="1">
      <alignment vertical="center"/>
    </xf>
    <xf numFmtId="3" fontId="16" fillId="4" borderId="0" xfId="0" applyNumberFormat="1" applyFont="1" applyFill="1" applyBorder="1" applyAlignment="1">
      <alignment horizontal="right"/>
    </xf>
    <xf numFmtId="185" fontId="59" fillId="4" borderId="0" xfId="0" applyNumberFormat="1" applyFont="1" applyFill="1" applyBorder="1" applyAlignment="1">
      <alignment vertical="center"/>
    </xf>
    <xf numFmtId="0" fontId="14" fillId="4" borderId="10" xfId="0" applyFont="1" applyFill="1" applyBorder="1" applyAlignment="1">
      <alignment vertical="center"/>
    </xf>
    <xf numFmtId="0" fontId="43" fillId="4" borderId="21" xfId="0" applyFont="1" applyFill="1" applyBorder="1" applyAlignment="1">
      <alignment/>
    </xf>
    <xf numFmtId="0" fontId="43" fillId="4" borderId="22" xfId="0" applyFont="1" applyFill="1" applyBorder="1" applyAlignment="1">
      <alignment horizontal="right"/>
    </xf>
    <xf numFmtId="0" fontId="5" fillId="0" borderId="0" xfId="0" applyFont="1" applyFill="1" applyAlignment="1">
      <alignment/>
    </xf>
    <xf numFmtId="0" fontId="8" fillId="0" borderId="0" xfId="0" applyFont="1" applyFill="1" applyAlignment="1">
      <alignment/>
    </xf>
    <xf numFmtId="0" fontId="8" fillId="0" borderId="0" xfId="0" applyFont="1" applyFill="1" applyAlignment="1">
      <alignment vertical="top"/>
    </xf>
    <xf numFmtId="0" fontId="5" fillId="0" borderId="0" xfId="0" applyNumberFormat="1" applyFont="1" applyAlignment="1">
      <alignment vertical="top"/>
    </xf>
    <xf numFmtId="0" fontId="5" fillId="0" borderId="0" xfId="0" applyFont="1" applyFill="1" applyBorder="1" applyAlignment="1">
      <alignment/>
    </xf>
    <xf numFmtId="0" fontId="10" fillId="3" borderId="6" xfId="0" applyFont="1" applyFill="1" applyBorder="1" applyAlignment="1">
      <alignment horizontal="lef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5"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5" xfId="0" applyFont="1" applyFill="1" applyBorder="1" applyAlignment="1">
      <alignment horizontal="centerContinuous" vertical="center"/>
    </xf>
    <xf numFmtId="0" fontId="8" fillId="3" borderId="10" xfId="0" applyFont="1" applyFill="1" applyBorder="1" applyAlignment="1">
      <alignment horizontal="centerContinuous" vertical="center"/>
    </xf>
    <xf numFmtId="0" fontId="8" fillId="3" borderId="0" xfId="0" applyFont="1" applyFill="1" applyBorder="1" applyAlignment="1">
      <alignment horizontal="center" vertical="center"/>
    </xf>
    <xf numFmtId="0" fontId="10" fillId="3" borderId="0" xfId="0" applyFont="1" applyFill="1" applyBorder="1" applyAlignment="1">
      <alignment horizontal="center"/>
    </xf>
    <xf numFmtId="0" fontId="8" fillId="3" borderId="0" xfId="0" applyFont="1" applyFill="1" applyBorder="1" applyAlignment="1">
      <alignment horizontal="centerContinuous" vertical="center"/>
    </xf>
    <xf numFmtId="0" fontId="5" fillId="3" borderId="5" xfId="0" applyFont="1" applyFill="1" applyBorder="1" applyAlignment="1">
      <alignment horizontal="centerContinuous"/>
    </xf>
    <xf numFmtId="0" fontId="10" fillId="3" borderId="28" xfId="0" applyFont="1" applyFill="1" applyBorder="1" applyAlignment="1">
      <alignment horizontal="left" vertical="top"/>
    </xf>
    <xf numFmtId="0" fontId="13" fillId="3" borderId="11" xfId="0" applyFont="1" applyFill="1" applyBorder="1" applyAlignment="1">
      <alignment horizontal="center" vertical="top"/>
    </xf>
    <xf numFmtId="0" fontId="13" fillId="3" borderId="21" xfId="0" applyFont="1" applyFill="1" applyBorder="1" applyAlignment="1">
      <alignment horizontal="center" vertical="top"/>
    </xf>
    <xf numFmtId="0" fontId="13" fillId="3" borderId="5" xfId="0" applyFont="1" applyFill="1" applyBorder="1" applyAlignment="1">
      <alignment horizontal="center" vertical="top"/>
    </xf>
    <xf numFmtId="218" fontId="8" fillId="0" borderId="0" xfId="0" applyNumberFormat="1" applyFont="1"/>
    <xf numFmtId="0" fontId="10" fillId="0" borderId="0" xfId="0" applyFont="1" applyAlignment="1">
      <alignment vertical="center"/>
    </xf>
    <xf numFmtId="218" fontId="5" fillId="0" borderId="0" xfId="0" applyNumberFormat="1" applyFont="1"/>
    <xf numFmtId="0" fontId="5" fillId="3" borderId="0" xfId="0" applyFont="1" applyFill="1" applyBorder="1" applyAlignment="1">
      <alignment horizontal="left" vertical="center"/>
    </xf>
    <xf numFmtId="0" fontId="5" fillId="3" borderId="0" xfId="0" applyFont="1" applyFill="1" applyBorder="1" applyAlignment="1">
      <alignment horizontal="left"/>
    </xf>
    <xf numFmtId="218" fontId="5" fillId="0" borderId="0" xfId="0" applyNumberFormat="1" applyFont="1" applyAlignment="1">
      <alignment vertical="center"/>
    </xf>
    <xf numFmtId="0" fontId="5" fillId="3" borderId="7" xfId="0" applyFont="1" applyFill="1" applyBorder="1" applyAlignment="1">
      <alignment vertical="center"/>
    </xf>
    <xf numFmtId="0" fontId="10" fillId="3" borderId="8" xfId="0" applyFont="1" applyFill="1" applyBorder="1" applyAlignment="1">
      <alignment horizontal="center" vertical="center"/>
    </xf>
    <xf numFmtId="0" fontId="5" fillId="3" borderId="8" xfId="0" applyFont="1" applyFill="1" applyBorder="1" applyAlignment="1">
      <alignment vertical="center"/>
    </xf>
    <xf numFmtId="0" fontId="10" fillId="3" borderId="8" xfId="0" applyFont="1" applyFill="1" applyBorder="1" applyAlignment="1">
      <alignment vertical="center"/>
    </xf>
    <xf numFmtId="0" fontId="5" fillId="3" borderId="9" xfId="0" applyFont="1" applyFill="1" applyBorder="1" applyAlignment="1">
      <alignment vertical="center"/>
    </xf>
    <xf numFmtId="0" fontId="14" fillId="3" borderId="10" xfId="0" applyFont="1" applyFill="1" applyBorder="1" applyAlignment="1">
      <alignment horizontal="centerContinuous" vertical="center"/>
    </xf>
    <xf numFmtId="0" fontId="5" fillId="3" borderId="5" xfId="0" applyFont="1" applyFill="1" applyBorder="1" applyAlignment="1">
      <alignment horizontal="centerContinuous" vertical="center"/>
    </xf>
    <xf numFmtId="0" fontId="5" fillId="3" borderId="4" xfId="0" applyFont="1" applyFill="1" applyBorder="1" applyAlignment="1">
      <alignment horizontal="centerContinuous" vertical="center"/>
    </xf>
    <xf numFmtId="0" fontId="15" fillId="3" borderId="10" xfId="0" applyFont="1" applyFill="1" applyBorder="1" applyAlignment="1">
      <alignment horizontal="center" vertical="center"/>
    </xf>
    <xf numFmtId="0" fontId="15" fillId="3" borderId="0" xfId="0" applyFont="1" applyFill="1" applyBorder="1" applyAlignment="1">
      <alignment horizontal="centerContinuous" vertical="center"/>
    </xf>
    <xf numFmtId="0" fontId="10" fillId="3" borderId="0" xfId="0" applyFont="1" applyFill="1" applyBorder="1" applyAlignment="1">
      <alignment horizontal="centerContinuous" vertical="top"/>
    </xf>
    <xf numFmtId="0" fontId="10" fillId="3" borderId="5" xfId="0" applyFont="1" applyFill="1" applyBorder="1" applyAlignment="1">
      <alignment horizontal="centerContinuous" vertical="top"/>
    </xf>
    <xf numFmtId="0" fontId="10" fillId="3" borderId="11" xfId="0" applyFont="1" applyFill="1" applyBorder="1" applyAlignment="1">
      <alignment horizontal="center" vertical="top"/>
    </xf>
    <xf numFmtId="0" fontId="5" fillId="3" borderId="29" xfId="0" applyFont="1" applyFill="1" applyBorder="1" applyAlignment="1">
      <alignment vertical="top"/>
    </xf>
    <xf numFmtId="0" fontId="14" fillId="4" borderId="4" xfId="0" applyFont="1" applyFill="1" applyBorder="1" applyAlignment="1">
      <alignment horizontal="center" vertical="center"/>
    </xf>
    <xf numFmtId="0" fontId="14" fillId="0" borderId="0" xfId="0" applyFont="1" applyFill="1" applyBorder="1" applyAlignment="1">
      <alignment horizontal="center"/>
    </xf>
    <xf numFmtId="193" fontId="14" fillId="0" borderId="0" xfId="0" applyNumberFormat="1" applyFont="1" applyFill="1" applyBorder="1" applyAlignment="1">
      <alignment vertical="center"/>
    </xf>
    <xf numFmtId="3" fontId="14" fillId="0" borderId="0" xfId="18" applyNumberFormat="1" applyFont="1" applyFill="1" applyBorder="1" applyAlignment="1">
      <alignment horizontal="right" vertical="center"/>
    </xf>
    <xf numFmtId="177" fontId="14" fillId="0" borderId="0" xfId="0" applyNumberFormat="1" applyFont="1" applyFill="1" applyBorder="1" applyAlignment="1">
      <alignment horizontal="right" vertical="center"/>
    </xf>
    <xf numFmtId="0" fontId="22" fillId="0" borderId="0" xfId="0" applyFont="1" applyFill="1" applyAlignment="1">
      <alignment vertical="center"/>
    </xf>
    <xf numFmtId="0" fontId="5" fillId="2" borderId="11" xfId="0" applyFont="1" applyFill="1" applyBorder="1"/>
    <xf numFmtId="0" fontId="5" fillId="2" borderId="22" xfId="0" applyFont="1" applyFill="1" applyBorder="1"/>
    <xf numFmtId="0" fontId="10" fillId="3" borderId="8" xfId="0" applyFont="1" applyFill="1" applyBorder="1" applyAlignment="1">
      <alignment horizontal="left" vertical="center"/>
    </xf>
    <xf numFmtId="0" fontId="10" fillId="3" borderId="7" xfId="0" applyFont="1" applyFill="1" applyBorder="1" applyAlignment="1">
      <alignment horizontal="left" vertical="center"/>
    </xf>
    <xf numFmtId="0" fontId="5" fillId="3" borderId="30" xfId="0" applyFont="1" applyFill="1" applyBorder="1" applyAlignment="1">
      <alignment vertical="center"/>
    </xf>
    <xf numFmtId="0" fontId="5" fillId="3" borderId="36" xfId="0" applyFont="1" applyFill="1" applyBorder="1" applyAlignment="1">
      <alignment vertical="center"/>
    </xf>
    <xf numFmtId="0" fontId="5" fillId="3" borderId="17" xfId="0" applyFont="1" applyFill="1" applyBorder="1" applyAlignment="1">
      <alignment vertical="center"/>
    </xf>
    <xf numFmtId="0" fontId="5" fillId="3" borderId="10" xfId="0" applyFont="1" applyFill="1" applyBorder="1" applyAlignment="1">
      <alignment horizontal="left" vertical="center"/>
    </xf>
    <xf numFmtId="0" fontId="20" fillId="3" borderId="0" xfId="0" applyFont="1" applyFill="1" applyBorder="1" applyAlignment="1">
      <alignment horizontal="left" vertical="center"/>
    </xf>
    <xf numFmtId="0" fontId="20" fillId="3" borderId="31" xfId="0" applyFont="1" applyFill="1" applyBorder="1" applyAlignment="1">
      <alignment horizontal="centerContinuous" vertical="center"/>
    </xf>
    <xf numFmtId="0" fontId="20" fillId="3" borderId="0" xfId="0" applyFont="1" applyFill="1" applyBorder="1" applyAlignment="1">
      <alignment horizontal="centerContinuous" vertical="center"/>
    </xf>
    <xf numFmtId="0" fontId="20" fillId="3" borderId="27" xfId="0" applyFont="1" applyFill="1" applyBorder="1" applyAlignment="1">
      <alignment horizontal="centerContinuous" vertical="center"/>
    </xf>
    <xf numFmtId="9" fontId="20" fillId="3" borderId="31" xfId="0" applyNumberFormat="1" applyFont="1" applyFill="1" applyBorder="1" applyAlignment="1">
      <alignment horizontal="centerContinuous" vertical="center"/>
    </xf>
    <xf numFmtId="9" fontId="20" fillId="3" borderId="18" xfId="0" applyNumberFormat="1" applyFont="1" applyFill="1" applyBorder="1" applyAlignment="1">
      <alignment horizontal="centerContinuous" vertical="center"/>
    </xf>
    <xf numFmtId="219" fontId="20" fillId="3" borderId="10" xfId="0" applyNumberFormat="1" applyFont="1" applyFill="1" applyBorder="1" applyAlignment="1">
      <alignment horizontal="left" vertical="center"/>
    </xf>
    <xf numFmtId="219" fontId="20" fillId="3" borderId="0" xfId="0" applyNumberFormat="1" applyFont="1" applyFill="1" applyBorder="1" applyAlignment="1">
      <alignment horizontal="left" vertical="center"/>
    </xf>
    <xf numFmtId="9" fontId="22" fillId="3" borderId="31" xfId="0" applyNumberFormat="1" applyFont="1" applyFill="1" applyBorder="1" applyAlignment="1">
      <alignment horizontal="centerContinuous"/>
    </xf>
    <xf numFmtId="9" fontId="22" fillId="3" borderId="0" xfId="0" applyNumberFormat="1" applyFont="1" applyFill="1" applyBorder="1" applyAlignment="1">
      <alignment horizontal="centerContinuous"/>
    </xf>
    <xf numFmtId="9" fontId="41" fillId="3" borderId="27" xfId="0" applyNumberFormat="1" applyFont="1" applyFill="1" applyBorder="1" applyAlignment="1">
      <alignment horizontal="centerContinuous"/>
    </xf>
    <xf numFmtId="0" fontId="22" fillId="3" borderId="0" xfId="0" applyFont="1" applyFill="1" applyBorder="1" applyAlignment="1">
      <alignment horizontal="centerContinuous"/>
    </xf>
    <xf numFmtId="0" fontId="22" fillId="3" borderId="31" xfId="0" applyFont="1" applyFill="1" applyBorder="1" applyAlignment="1">
      <alignment horizontal="centerContinuous"/>
    </xf>
    <xf numFmtId="9" fontId="22" fillId="3" borderId="18" xfId="0" applyNumberFormat="1" applyFont="1" applyFill="1" applyBorder="1" applyAlignment="1">
      <alignment horizontal="centerContinuous"/>
    </xf>
    <xf numFmtId="0" fontId="28" fillId="3" borderId="21" xfId="0" applyFont="1" applyFill="1" applyBorder="1" applyAlignment="1">
      <alignment horizontal="left" vertical="top"/>
    </xf>
    <xf numFmtId="0" fontId="28" fillId="3" borderId="11" xfId="0" applyFont="1" applyFill="1" applyBorder="1" applyAlignment="1">
      <alignment horizontal="left" vertical="top"/>
    </xf>
    <xf numFmtId="0" fontId="28" fillId="3" borderId="32" xfId="0" applyFont="1" applyFill="1" applyBorder="1" applyAlignment="1">
      <alignment horizontal="center" vertical="top"/>
    </xf>
    <xf numFmtId="0" fontId="28" fillId="3" borderId="21" xfId="0" applyFont="1" applyFill="1" applyBorder="1" applyAlignment="1">
      <alignment horizontal="center" vertical="top"/>
    </xf>
    <xf numFmtId="0" fontId="28" fillId="3" borderId="37" xfId="0" applyFont="1" applyFill="1" applyBorder="1" applyAlignment="1">
      <alignment horizontal="center" vertical="top"/>
    </xf>
    <xf numFmtId="0" fontId="28" fillId="3" borderId="22" xfId="0" applyFont="1" applyFill="1" applyBorder="1" applyAlignment="1">
      <alignment horizontal="center" vertical="top"/>
    </xf>
    <xf numFmtId="0" fontId="28" fillId="4" borderId="18" xfId="0" applyFont="1" applyFill="1" applyBorder="1" applyAlignment="1">
      <alignment/>
    </xf>
    <xf numFmtId="0" fontId="28" fillId="4" borderId="31" xfId="0" applyFont="1" applyFill="1" applyBorder="1" applyAlignment="1">
      <alignment horizontal="center" vertical="center"/>
    </xf>
    <xf numFmtId="0" fontId="28" fillId="4" borderId="0" xfId="0" applyFont="1" applyFill="1" applyBorder="1" applyAlignment="1">
      <alignment horizontal="center" vertical="center"/>
    </xf>
    <xf numFmtId="0" fontId="20" fillId="4" borderId="27" xfId="0" applyFont="1" applyFill="1" applyBorder="1"/>
    <xf numFmtId="0" fontId="28" fillId="4" borderId="27" xfId="0" applyFont="1" applyFill="1" applyBorder="1" applyAlignment="1">
      <alignment horizontal="center" vertical="center"/>
    </xf>
    <xf numFmtId="0" fontId="28" fillId="4" borderId="18" xfId="0" applyFont="1" applyFill="1" applyBorder="1" applyAlignment="1">
      <alignment horizontal="center" vertical="center"/>
    </xf>
    <xf numFmtId="0" fontId="20" fillId="4" borderId="0" xfId="0" applyNumberFormat="1" applyFont="1" applyFill="1" applyBorder="1" applyAlignment="1">
      <alignment horizontal="right" vertical="center"/>
    </xf>
    <xf numFmtId="178" fontId="20" fillId="4" borderId="18" xfId="0" applyNumberFormat="1" applyFont="1" applyFill="1" applyBorder="1" applyAlignment="1">
      <alignment horizontal="right" vertical="center"/>
    </xf>
    <xf numFmtId="10" fontId="5" fillId="0" borderId="0" xfId="0" applyNumberFormat="1" applyFont="1" applyAlignment="1">
      <alignment vertical="center"/>
    </xf>
    <xf numFmtId="0" fontId="5" fillId="4" borderId="21" xfId="0" applyFont="1" applyFill="1" applyBorder="1" applyAlignment="1">
      <alignment/>
    </xf>
    <xf numFmtId="0" fontId="5" fillId="4" borderId="32" xfId="0" applyNumberFormat="1" applyFont="1" applyFill="1" applyBorder="1" applyAlignment="1">
      <alignment horizontal="right" vertical="center"/>
    </xf>
    <xf numFmtId="0" fontId="5" fillId="4" borderId="21" xfId="0" applyNumberFormat="1" applyFont="1" applyFill="1" applyBorder="1" applyAlignment="1">
      <alignment horizontal="right" vertical="center"/>
    </xf>
    <xf numFmtId="10" fontId="5" fillId="0" borderId="0" xfId="0" applyNumberFormat="1" applyFont="1" applyFill="1" applyBorder="1"/>
    <xf numFmtId="0" fontId="6" fillId="9" borderId="10" xfId="0" applyFont="1" applyFill="1" applyBorder="1" applyAlignment="1">
      <alignment horizontal="centerContinuous"/>
    </xf>
    <xf numFmtId="0" fontId="6" fillId="9" borderId="0" xfId="0" applyFont="1" applyFill="1" applyBorder="1" applyAlignment="1">
      <alignment horizontal="centerContinuous"/>
    </xf>
    <xf numFmtId="0" fontId="7" fillId="9" borderId="0" xfId="0" applyFont="1" applyFill="1" applyBorder="1" applyAlignment="1">
      <alignment horizontal="centerContinuous"/>
    </xf>
    <xf numFmtId="0" fontId="5" fillId="9" borderId="0" xfId="0" applyFont="1" applyFill="1" applyBorder="1" applyAlignment="1">
      <alignment horizontal="centerContinuous"/>
    </xf>
    <xf numFmtId="3" fontId="5" fillId="9" borderId="0" xfId="0" applyNumberFormat="1" applyFont="1" applyFill="1" applyBorder="1" applyAlignment="1">
      <alignment horizontal="centerContinuous"/>
    </xf>
    <xf numFmtId="0" fontId="5" fillId="9" borderId="5" xfId="0" applyFont="1" applyFill="1" applyBorder="1" applyAlignment="1">
      <alignment horizontal="centerContinuous"/>
    </xf>
    <xf numFmtId="0" fontId="5" fillId="9" borderId="18" xfId="0" applyFont="1" applyFill="1" applyBorder="1" applyAlignment="1">
      <alignment horizontal="centerContinuous"/>
    </xf>
    <xf numFmtId="0" fontId="5" fillId="3" borderId="7" xfId="0" applyFont="1" applyFill="1" applyBorder="1" applyAlignment="1">
      <alignment horizontal="left"/>
    </xf>
    <xf numFmtId="0" fontId="5" fillId="3" borderId="8" xfId="0" applyFont="1" applyFill="1" applyBorder="1" applyAlignment="1">
      <alignment horizontal="left"/>
    </xf>
    <xf numFmtId="0" fontId="5" fillId="3" borderId="17" xfId="0" applyNumberFormat="1" applyFont="1" applyFill="1" applyBorder="1" applyAlignment="1">
      <alignment horizontal="center"/>
    </xf>
    <xf numFmtId="0" fontId="5" fillId="0" borderId="0" xfId="0" applyNumberFormat="1" applyFont="1" applyAlignment="1">
      <alignment vertical="center"/>
    </xf>
    <xf numFmtId="0" fontId="5" fillId="3" borderId="10" xfId="0" applyFont="1" applyFill="1" applyBorder="1" applyAlignment="1">
      <alignment horizontal="left"/>
    </xf>
    <xf numFmtId="0" fontId="5" fillId="3" borderId="11" xfId="0" applyFont="1" applyFill="1" applyBorder="1" applyAlignment="1">
      <alignment vertical="top"/>
    </xf>
    <xf numFmtId="0" fontId="5" fillId="3" borderId="21" xfId="0" applyFont="1" applyFill="1" applyBorder="1" applyAlignment="1">
      <alignment vertical="top"/>
    </xf>
    <xf numFmtId="0" fontId="5" fillId="3" borderId="21" xfId="0" applyFont="1" applyFill="1" applyBorder="1" applyAlignment="1">
      <alignment horizontal="left" vertical="top"/>
    </xf>
    <xf numFmtId="0" fontId="8" fillId="3" borderId="11" xfId="0" applyFont="1" applyFill="1" applyBorder="1" applyAlignment="1">
      <alignment horizontal="center" vertical="top"/>
    </xf>
    <xf numFmtId="0" fontId="8" fillId="3" borderId="21" xfId="0" applyFont="1" applyFill="1" applyBorder="1" applyAlignment="1">
      <alignment horizontal="center" vertical="top"/>
    </xf>
    <xf numFmtId="3" fontId="8" fillId="3" borderId="32" xfId="0" applyNumberFormat="1" applyFont="1" applyFill="1" applyBorder="1" applyAlignment="1">
      <alignment vertical="top"/>
    </xf>
    <xf numFmtId="0" fontId="5" fillId="3" borderId="21" xfId="0" applyFont="1" applyFill="1" applyBorder="1" applyAlignment="1">
      <alignment horizontal="center" vertical="top"/>
    </xf>
    <xf numFmtId="0" fontId="5" fillId="3" borderId="37" xfId="0" applyFont="1" applyFill="1" applyBorder="1" applyAlignment="1">
      <alignment horizontal="center" vertical="top"/>
    </xf>
    <xf numFmtId="0" fontId="10" fillId="3" borderId="21" xfId="0" applyFont="1" applyFill="1" applyBorder="1" applyAlignment="1">
      <alignment vertical="top"/>
    </xf>
    <xf numFmtId="0" fontId="10" fillId="3" borderId="22" xfId="0" applyFont="1" applyFill="1" applyBorder="1" applyAlignment="1">
      <alignment vertical="top"/>
    </xf>
    <xf numFmtId="0" fontId="10" fillId="4" borderId="0" xfId="0" applyFont="1" applyFill="1" applyBorder="1"/>
    <xf numFmtId="0" fontId="10" fillId="4" borderId="0" xfId="0" applyFont="1" applyFill="1" applyBorder="1" applyAlignment="1">
      <alignment/>
    </xf>
    <xf numFmtId="9" fontId="43" fillId="4" borderId="0" xfId="15" applyFont="1" applyFill="1" applyBorder="1" applyAlignment="1">
      <alignment horizontal="center"/>
    </xf>
    <xf numFmtId="3" fontId="43" fillId="4" borderId="30" xfId="0" applyNumberFormat="1" applyFont="1" applyFill="1" applyBorder="1" applyAlignment="1">
      <alignment horizontal="right"/>
    </xf>
    <xf numFmtId="0" fontId="43" fillId="4" borderId="8" xfId="0" applyFont="1" applyFill="1" applyBorder="1" applyAlignment="1">
      <alignment horizontal="right"/>
    </xf>
    <xf numFmtId="0" fontId="43" fillId="4" borderId="36" xfId="0" applyFont="1" applyFill="1" applyBorder="1" applyAlignment="1">
      <alignment horizontal="right"/>
    </xf>
    <xf numFmtId="3" fontId="43" fillId="4" borderId="0" xfId="0" applyNumberFormat="1" applyFont="1" applyFill="1" applyBorder="1" applyAlignment="1">
      <alignment horizontal="right"/>
    </xf>
    <xf numFmtId="0" fontId="43" fillId="4" borderId="0" xfId="0" applyFont="1" applyFill="1" applyBorder="1"/>
    <xf numFmtId="0" fontId="43" fillId="4" borderId="18" xfId="0" applyFont="1" applyFill="1" applyBorder="1"/>
    <xf numFmtId="0" fontId="0" fillId="0" borderId="0" xfId="21">
      <alignment/>
      <protection/>
    </xf>
    <xf numFmtId="0" fontId="5" fillId="4" borderId="0" xfId="0" applyFont="1" applyFill="1" applyBorder="1" applyAlignment="1">
      <alignment vertical="center"/>
    </xf>
    <xf numFmtId="0" fontId="5" fillId="4" borderId="18" xfId="0" applyFont="1" applyFill="1" applyBorder="1" applyAlignment="1">
      <alignment vertical="center"/>
    </xf>
    <xf numFmtId="164" fontId="5" fillId="4" borderId="31" xfId="0" applyNumberFormat="1" applyFont="1" applyFill="1" applyBorder="1" applyAlignment="1">
      <alignment horizontal="right"/>
    </xf>
    <xf numFmtId="184" fontId="5" fillId="4" borderId="27" xfId="15" applyNumberFormat="1" applyFont="1" applyFill="1" applyBorder="1" applyAlignment="1">
      <alignment horizontal="center" vertical="center"/>
    </xf>
    <xf numFmtId="184" fontId="5" fillId="4" borderId="27" xfId="15" applyNumberFormat="1" applyFont="1" applyFill="1" applyBorder="1" applyAlignment="1">
      <alignment horizontal="right" vertical="center"/>
    </xf>
    <xf numFmtId="184" fontId="5" fillId="4" borderId="18" xfId="15" applyNumberFormat="1" applyFont="1" applyFill="1" applyBorder="1" applyAlignment="1">
      <alignment horizontal="right" vertical="center"/>
    </xf>
    <xf numFmtId="3" fontId="5" fillId="4" borderId="31" xfId="0" applyNumberFormat="1" applyFont="1" applyFill="1" applyBorder="1" applyAlignment="1">
      <alignment horizontal="right"/>
    </xf>
    <xf numFmtId="3" fontId="5" fillId="4" borderId="31" xfId="16" applyNumberFormat="1" applyFont="1" applyFill="1" applyBorder="1" applyAlignment="1">
      <alignment horizontal="right" vertical="center"/>
    </xf>
    <xf numFmtId="3" fontId="29" fillId="4" borderId="31" xfId="0" applyNumberFormat="1" applyFont="1" applyFill="1" applyBorder="1" applyAlignment="1">
      <alignment horizontal="right"/>
    </xf>
    <xf numFmtId="184" fontId="29" fillId="4" borderId="27" xfId="15" applyNumberFormat="1" applyFont="1" applyFill="1" applyBorder="1" applyAlignment="1">
      <alignment horizontal="center" vertical="center"/>
    </xf>
    <xf numFmtId="3" fontId="29" fillId="4" borderId="31" xfId="0" applyNumberFormat="1" applyFont="1" applyFill="1" applyBorder="1" applyAlignment="1" quotePrefix="1">
      <alignment horizontal="right"/>
    </xf>
    <xf numFmtId="184" fontId="29" fillId="4" borderId="18" xfId="15" applyNumberFormat="1" applyFont="1" applyFill="1" applyBorder="1" applyAlignment="1">
      <alignment horizontal="right" vertical="center"/>
    </xf>
    <xf numFmtId="0" fontId="1" fillId="0" borderId="0" xfId="0" applyNumberFormat="1" applyFont="1"/>
    <xf numFmtId="0" fontId="5" fillId="4" borderId="18" xfId="0" applyFont="1" applyFill="1" applyBorder="1" applyAlignment="1">
      <alignment horizontal="center" vertical="center"/>
    </xf>
    <xf numFmtId="3" fontId="5" fillId="4" borderId="31" xfId="18" applyNumberFormat="1" applyFont="1" applyFill="1" applyBorder="1" applyAlignment="1">
      <alignment horizontal="right" vertical="center"/>
    </xf>
    <xf numFmtId="184" fontId="14" fillId="4" borderId="18" xfId="15" applyNumberFormat="1" applyFont="1" applyFill="1" applyBorder="1" applyAlignment="1">
      <alignment horizontal="right" vertical="center"/>
    </xf>
    <xf numFmtId="0" fontId="5" fillId="4" borderId="0" xfId="0" applyFont="1" applyFill="1" applyBorder="1" applyAlignment="1">
      <alignment horizontal="center" vertical="center"/>
    </xf>
    <xf numFmtId="3" fontId="5" fillId="4" borderId="31" xfId="0" applyNumberFormat="1" applyFont="1" applyFill="1" applyBorder="1" applyAlignment="1" quotePrefix="1">
      <alignment horizontal="right"/>
    </xf>
    <xf numFmtId="164" fontId="5" fillId="4" borderId="31" xfId="18" applyNumberFormat="1" applyFont="1" applyFill="1" applyBorder="1" applyAlignment="1">
      <alignment horizontal="right" vertical="center"/>
    </xf>
    <xf numFmtId="184" fontId="5" fillId="4" borderId="0" xfId="15" applyNumberFormat="1" applyFont="1" applyFill="1" applyBorder="1" applyAlignment="1" quotePrefix="1">
      <alignment horizontal="right" vertical="center"/>
    </xf>
    <xf numFmtId="164" fontId="5" fillId="4" borderId="0" xfId="16" applyNumberFormat="1" applyFont="1" applyFill="1" applyBorder="1" applyAlignment="1">
      <alignment horizontal="right" vertical="center"/>
    </xf>
    <xf numFmtId="9" fontId="5" fillId="4" borderId="21" xfId="15" applyFont="1" applyFill="1" applyBorder="1" applyAlignment="1">
      <alignment horizontal="center"/>
    </xf>
    <xf numFmtId="3" fontId="5" fillId="4" borderId="32" xfId="0" applyNumberFormat="1" applyFont="1" applyFill="1" applyBorder="1" applyAlignment="1">
      <alignment horizontal="right"/>
    </xf>
    <xf numFmtId="184" fontId="5" fillId="4" borderId="21" xfId="15" applyNumberFormat="1" applyFont="1" applyFill="1" applyBorder="1" applyAlignment="1">
      <alignment horizontal="center"/>
    </xf>
    <xf numFmtId="184" fontId="5" fillId="4" borderId="37" xfId="15" applyNumberFormat="1" applyFont="1" applyFill="1" applyBorder="1" applyAlignment="1">
      <alignment horizontal="center"/>
    </xf>
    <xf numFmtId="0" fontId="5" fillId="4" borderId="21" xfId="0" applyFont="1" applyFill="1" applyBorder="1" applyAlignment="1">
      <alignment horizontal="right"/>
    </xf>
    <xf numFmtId="0" fontId="5" fillId="4" borderId="37" xfId="0" applyFont="1" applyFill="1" applyBorder="1" applyAlignment="1">
      <alignment horizontal="right"/>
    </xf>
    <xf numFmtId="3" fontId="5" fillId="4" borderId="21" xfId="0" applyNumberFormat="1" applyFont="1" applyFill="1" applyBorder="1" applyAlignment="1">
      <alignment horizontal="right"/>
    </xf>
    <xf numFmtId="1" fontId="5" fillId="0" borderId="0" xfId="0" applyNumberFormat="1" applyFont="1" applyFill="1"/>
    <xf numFmtId="227" fontId="5" fillId="0" borderId="0" xfId="0" applyNumberFormat="1" applyFont="1" applyFill="1"/>
    <xf numFmtId="0" fontId="60" fillId="0" borderId="0" xfId="0" applyFont="1" applyFill="1" applyBorder="1" applyAlignment="1">
      <alignment vertical="center"/>
    </xf>
    <xf numFmtId="3" fontId="5" fillId="0" borderId="0" xfId="0" applyNumberFormat="1" applyFont="1" applyFill="1" applyAlignment="1">
      <alignment vertical="center"/>
    </xf>
    <xf numFmtId="0" fontId="60" fillId="0" borderId="0" xfId="0" applyFont="1" applyAlignment="1">
      <alignment vertical="top"/>
    </xf>
    <xf numFmtId="3" fontId="0" fillId="0" borderId="0" xfId="0" applyNumberFormat="1" applyAlignment="1">
      <alignment vertical="top"/>
    </xf>
    <xf numFmtId="0" fontId="9" fillId="0" borderId="0" xfId="0" applyFont="1" applyBorder="1" applyAlignment="1">
      <alignment vertical="center"/>
    </xf>
    <xf numFmtId="3" fontId="5" fillId="0" borderId="0" xfId="0" applyNumberFormat="1" applyFont="1" applyFill="1" applyAlignment="1">
      <alignment vertical="top"/>
    </xf>
    <xf numFmtId="0" fontId="60" fillId="0" borderId="0" xfId="0" applyFont="1" applyBorder="1" applyAlignment="1">
      <alignment vertical="center"/>
    </xf>
    <xf numFmtId="218"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0" fontId="18" fillId="2" borderId="0" xfId="0" applyFont="1" applyFill="1" applyBorder="1" applyAlignment="1">
      <alignment horizontal="centerContinuous"/>
    </xf>
    <xf numFmtId="0" fontId="21" fillId="2" borderId="5" xfId="0" applyFont="1" applyFill="1" applyBorder="1" applyAlignment="1">
      <alignment horizontal="centerContinuous"/>
    </xf>
    <xf numFmtId="0" fontId="5" fillId="3" borderId="6" xfId="0" applyFont="1" applyFill="1" applyBorder="1" applyAlignment="1">
      <alignment vertical="center"/>
    </xf>
    <xf numFmtId="0" fontId="5" fillId="3" borderId="30" xfId="0" applyFont="1" applyFill="1" applyBorder="1" applyAlignment="1">
      <alignment horizontal="centerContinuous" vertical="center"/>
    </xf>
    <xf numFmtId="0" fontId="5" fillId="3" borderId="8" xfId="0" applyFont="1" applyFill="1" applyBorder="1" applyAlignment="1">
      <alignment horizontal="centerContinuous" vertical="center"/>
    </xf>
    <xf numFmtId="0" fontId="10" fillId="3" borderId="30" xfId="0" applyFont="1" applyFill="1" applyBorder="1" applyAlignment="1">
      <alignment horizontal="centerContinuous" vertical="center"/>
    </xf>
    <xf numFmtId="0" fontId="10" fillId="3" borderId="9" xfId="0" applyFont="1" applyFill="1" applyBorder="1" applyAlignment="1">
      <alignment horizontal="centerContinuous" vertical="center"/>
    </xf>
    <xf numFmtId="0" fontId="5" fillId="3" borderId="4" xfId="0" applyFont="1" applyFill="1" applyBorder="1" applyAlignment="1">
      <alignment vertical="center"/>
    </xf>
    <xf numFmtId="0" fontId="5" fillId="3" borderId="31" xfId="0" applyFont="1" applyFill="1" applyBorder="1" applyAlignment="1">
      <alignment horizontal="centerContinuous" vertical="center"/>
    </xf>
    <xf numFmtId="0" fontId="10" fillId="3" borderId="31" xfId="0" applyFont="1" applyFill="1" applyBorder="1" applyAlignment="1">
      <alignment horizontal="centerContinuous" vertical="center"/>
    </xf>
    <xf numFmtId="0" fontId="10" fillId="3" borderId="5" xfId="0" applyFont="1" applyFill="1" applyBorder="1" applyAlignment="1">
      <alignment horizontal="centerContinuous" vertical="center"/>
    </xf>
    <xf numFmtId="49" fontId="14" fillId="3" borderId="28" xfId="0" applyNumberFormat="1" applyFont="1" applyFill="1" applyBorder="1" applyAlignment="1">
      <alignment horizontal="centerContinuous" vertical="center"/>
    </xf>
    <xf numFmtId="49" fontId="14" fillId="3" borderId="21" xfId="0" applyNumberFormat="1" applyFont="1" applyFill="1" applyBorder="1" applyAlignment="1">
      <alignment horizontal="centerContinuous" vertical="center"/>
    </xf>
    <xf numFmtId="49" fontId="14" fillId="3" borderId="11" xfId="0" applyNumberFormat="1" applyFont="1" applyFill="1" applyBorder="1" applyAlignment="1">
      <alignment horizontal="centerContinuous" vertical="center"/>
    </xf>
    <xf numFmtId="199" fontId="5" fillId="4" borderId="31" xfId="0" applyNumberFormat="1" applyFont="1" applyFill="1" applyBorder="1" applyAlignment="1">
      <alignment horizontal="center"/>
    </xf>
    <xf numFmtId="199" fontId="5" fillId="4" borderId="5" xfId="0" applyNumberFormat="1" applyFont="1" applyFill="1" applyBorder="1" applyAlignment="1">
      <alignment horizontal="center"/>
    </xf>
    <xf numFmtId="0" fontId="5" fillId="4" borderId="0" xfId="0" applyFont="1" applyFill="1"/>
    <xf numFmtId="7" fontId="16" fillId="4" borderId="31" xfId="16" applyNumberFormat="1" applyFont="1" applyFill="1" applyBorder="1" applyAlignment="1">
      <alignment horizontal="center" vertical="center"/>
    </xf>
    <xf numFmtId="7" fontId="16" fillId="4" borderId="0" xfId="16" applyNumberFormat="1" applyFont="1" applyFill="1" applyBorder="1" applyAlignment="1">
      <alignment horizontal="center" vertical="center"/>
    </xf>
    <xf numFmtId="0" fontId="16" fillId="4" borderId="31" xfId="0"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0" fontId="5" fillId="4" borderId="4" xfId="0" applyFont="1" applyFill="1" applyBorder="1" applyAlignment="1">
      <alignment horizontal="centerContinuous" vertical="center"/>
    </xf>
    <xf numFmtId="0" fontId="5" fillId="4" borderId="0" xfId="0" applyFont="1" applyFill="1" applyBorder="1" applyAlignment="1">
      <alignment horizontal="centerContinuous" vertical="center"/>
    </xf>
    <xf numFmtId="0" fontId="5" fillId="4" borderId="10" xfId="0" applyFont="1" applyFill="1" applyBorder="1" applyAlignment="1">
      <alignment horizontal="centerContinuous" vertical="center"/>
    </xf>
    <xf numFmtId="224" fontId="16" fillId="4" borderId="31" xfId="0" applyNumberFormat="1" applyFont="1" applyFill="1" applyBorder="1" applyAlignment="1">
      <alignment horizontal="center" vertical="center"/>
    </xf>
    <xf numFmtId="224" fontId="16" fillId="4" borderId="5" xfId="0" applyNumberFormat="1" applyFont="1" applyFill="1" applyBorder="1" applyAlignment="1">
      <alignment horizontal="center" vertical="center"/>
    </xf>
    <xf numFmtId="7" fontId="16" fillId="4" borderId="31" xfId="16" applyNumberFormat="1" applyFont="1" applyFill="1" applyBorder="1" applyAlignment="1">
      <alignment horizontal="right" vertical="center"/>
    </xf>
    <xf numFmtId="7" fontId="16" fillId="4" borderId="5" xfId="16" applyNumberFormat="1" applyFont="1" applyFill="1" applyBorder="1" applyAlignment="1">
      <alignment horizontal="center" vertical="center"/>
    </xf>
    <xf numFmtId="224" fontId="16" fillId="4" borderId="31" xfId="0" applyNumberFormat="1" applyFont="1" applyFill="1" applyBorder="1" applyAlignment="1">
      <alignment horizontal="right" vertical="center"/>
    </xf>
    <xf numFmtId="224" fontId="16" fillId="3" borderId="31" xfId="0" applyNumberFormat="1" applyFont="1" applyFill="1" applyBorder="1" applyAlignment="1">
      <alignment horizontal="right" vertical="center"/>
    </xf>
    <xf numFmtId="224" fontId="16" fillId="3" borderId="0" xfId="0" applyNumberFormat="1" applyFont="1" applyFill="1" applyBorder="1" applyAlignment="1">
      <alignment horizontal="center" vertical="center"/>
    </xf>
    <xf numFmtId="224" fontId="16" fillId="3" borderId="5" xfId="0" applyNumberFormat="1" applyFont="1" applyFill="1" applyBorder="1" applyAlignment="1">
      <alignment horizontal="center" vertical="center"/>
    </xf>
    <xf numFmtId="0" fontId="5" fillId="3" borderId="31" xfId="0" applyFont="1" applyFill="1" applyBorder="1"/>
    <xf numFmtId="7" fontId="16" fillId="3" borderId="0" xfId="16" applyNumberFormat="1" applyFont="1" applyFill="1" applyBorder="1" applyAlignment="1">
      <alignment horizontal="center" vertical="center"/>
    </xf>
    <xf numFmtId="7" fontId="16" fillId="3" borderId="5" xfId="16" applyNumberFormat="1" applyFont="1" applyFill="1" applyBorder="1" applyAlignment="1">
      <alignment horizontal="center" vertical="center"/>
    </xf>
    <xf numFmtId="224" fontId="16" fillId="3" borderId="31" xfId="0" applyNumberFormat="1" applyFont="1" applyFill="1" applyBorder="1" applyAlignment="1">
      <alignment horizontal="center" vertical="center"/>
    </xf>
    <xf numFmtId="7" fontId="16" fillId="3" borderId="31" xfId="16" applyNumberFormat="1" applyFont="1" applyFill="1" applyBorder="1" applyAlignment="1">
      <alignment horizontal="right" vertical="center"/>
    </xf>
    <xf numFmtId="0" fontId="10" fillId="3" borderId="33" xfId="0" applyFont="1" applyFill="1" applyBorder="1" applyAlignment="1">
      <alignment vertical="center"/>
    </xf>
    <xf numFmtId="0" fontId="10" fillId="3" borderId="15" xfId="0" applyFont="1" applyFill="1" applyBorder="1" applyAlignment="1">
      <alignment vertical="center"/>
    </xf>
    <xf numFmtId="0" fontId="10" fillId="3" borderId="39" xfId="0" applyFont="1" applyFill="1" applyBorder="1" applyAlignment="1">
      <alignment vertical="center"/>
    </xf>
    <xf numFmtId="0" fontId="8" fillId="2" borderId="28" xfId="0" applyFont="1" applyFill="1" applyBorder="1" applyAlignment="1">
      <alignment horizontal="left"/>
    </xf>
    <xf numFmtId="0" fontId="5" fillId="3" borderId="8" xfId="0" applyFont="1" applyFill="1" applyBorder="1" applyAlignment="1">
      <alignment horizontal="left" vertical="center"/>
    </xf>
    <xf numFmtId="0" fontId="10" fillId="3" borderId="54" xfId="0" applyFont="1" applyFill="1" applyBorder="1" applyAlignment="1">
      <alignment horizontal="centerContinuous" vertical="center"/>
    </xf>
    <xf numFmtId="0" fontId="10" fillId="3" borderId="55" xfId="0" applyFont="1" applyFill="1" applyBorder="1" applyAlignment="1">
      <alignment horizontal="centerContinuous" vertical="center"/>
    </xf>
    <xf numFmtId="0" fontId="14" fillId="3" borderId="55" xfId="0" applyFont="1" applyFill="1" applyBorder="1" applyAlignment="1">
      <alignment horizontal="center" vertical="center"/>
    </xf>
    <xf numFmtId="49" fontId="14" fillId="3" borderId="4" xfId="0" applyNumberFormat="1" applyFont="1" applyFill="1" applyBorder="1" applyAlignment="1">
      <alignment horizontal="centerContinuous" vertical="center"/>
    </xf>
    <xf numFmtId="0" fontId="16" fillId="3" borderId="0" xfId="0" applyFont="1" applyFill="1" applyBorder="1" applyAlignment="1">
      <alignment horizontal="centerContinuous" vertical="center"/>
    </xf>
    <xf numFmtId="0" fontId="8" fillId="3" borderId="55" xfId="0" applyFont="1" applyFill="1" applyBorder="1" applyAlignment="1">
      <alignment horizontal="center" vertical="center"/>
    </xf>
    <xf numFmtId="0" fontId="5" fillId="3" borderId="28" xfId="0" applyFont="1" applyFill="1" applyBorder="1" applyAlignment="1">
      <alignment vertical="top"/>
    </xf>
    <xf numFmtId="0" fontId="10" fillId="3" borderId="56" xfId="0" applyFont="1" applyFill="1" applyBorder="1" applyAlignment="1">
      <alignment vertical="top"/>
    </xf>
    <xf numFmtId="0" fontId="10" fillId="4" borderId="6" xfId="0" applyFont="1" applyFill="1" applyBorder="1" applyAlignment="1">
      <alignment vertical="center"/>
    </xf>
    <xf numFmtId="0" fontId="5" fillId="4" borderId="17" xfId="0" applyFont="1" applyFill="1" applyBorder="1" applyAlignment="1">
      <alignment vertical="center"/>
    </xf>
    <xf numFmtId="0" fontId="5" fillId="4" borderId="18" xfId="0" applyFont="1" applyFill="1" applyBorder="1" applyAlignment="1">
      <alignment vertical="center"/>
    </xf>
    <xf numFmtId="7" fontId="5" fillId="4" borderId="55" xfId="16" applyNumberFormat="1" applyFont="1" applyFill="1" applyBorder="1" applyAlignment="1">
      <alignment horizontal="center" vertical="center"/>
    </xf>
    <xf numFmtId="0" fontId="5" fillId="0" borderId="0" xfId="0" applyFont="1" applyBorder="1" applyAlignment="1">
      <alignment horizontal="right" vertical="center" indent="1"/>
    </xf>
    <xf numFmtId="0" fontId="5" fillId="4" borderId="0" xfId="0" applyFont="1" applyFill="1" applyBorder="1" applyAlignment="1">
      <alignment vertical="center"/>
    </xf>
    <xf numFmtId="0" fontId="8" fillId="0" borderId="0" xfId="0" applyFont="1" applyBorder="1"/>
    <xf numFmtId="49" fontId="4" fillId="4" borderId="0" xfId="15" applyNumberFormat="1" applyFont="1" applyFill="1" applyBorder="1" applyAlignment="1">
      <alignment/>
    </xf>
    <xf numFmtId="187" fontId="4" fillId="4" borderId="0" xfId="15" applyNumberFormat="1" applyFont="1" applyFill="1" applyBorder="1" applyAlignment="1">
      <alignment horizontal="center"/>
    </xf>
    <xf numFmtId="37" fontId="4" fillId="4" borderId="31" xfId="18" applyNumberFormat="1" applyFont="1" applyFill="1" applyBorder="1" applyAlignment="1">
      <alignment horizontal="right" vertical="center"/>
    </xf>
    <xf numFmtId="0" fontId="1" fillId="4" borderId="18" xfId="0" applyFont="1" applyFill="1" applyBorder="1" applyAlignment="1">
      <alignment horizontal="left" vertical="center"/>
    </xf>
    <xf numFmtId="1" fontId="5" fillId="4" borderId="0" xfId="0" applyNumberFormat="1" applyFont="1" applyFill="1" applyBorder="1" applyAlignment="1">
      <alignment horizontal="center" vertical="center"/>
    </xf>
    <xf numFmtId="1" fontId="5" fillId="4" borderId="0" xfId="0" applyNumberFormat="1" applyFont="1" applyFill="1" applyBorder="1" applyAlignment="1">
      <alignment horizontal="right" vertical="center" indent="5"/>
    </xf>
    <xf numFmtId="1" fontId="5" fillId="4" borderId="15" xfId="0" applyNumberFormat="1" applyFont="1" applyFill="1" applyBorder="1" applyAlignment="1">
      <alignment horizontal="right" vertical="center" indent="5"/>
    </xf>
    <xf numFmtId="170" fontId="4" fillId="0" borderId="0" xfId="18" applyNumberFormat="1" applyFont="1" applyFill="1" applyBorder="1" applyAlignment="1">
      <alignment horizontal="right"/>
    </xf>
    <xf numFmtId="187" fontId="4" fillId="4" borderId="18" xfId="15" applyNumberFormat="1" applyFont="1" applyFill="1" applyBorder="1" applyAlignment="1">
      <alignment horizontal="center"/>
    </xf>
    <xf numFmtId="205" fontId="4" fillId="4" borderId="0" xfId="15" applyNumberFormat="1" applyFont="1" applyFill="1" applyBorder="1" applyAlignment="1" quotePrefix="1">
      <alignment horizontal="center"/>
    </xf>
    <xf numFmtId="10" fontId="4" fillId="4" borderId="5" xfId="0" applyNumberFormat="1" applyFont="1" applyFill="1" applyBorder="1" applyAlignment="1">
      <alignment horizontal="right" vertical="center" indent="5"/>
    </xf>
    <xf numFmtId="9" fontId="5" fillId="4" borderId="0" xfId="0" applyNumberFormat="1" applyFont="1" applyFill="1" applyBorder="1" applyAlignment="1">
      <alignment horizontal="center" vertical="center"/>
    </xf>
    <xf numFmtId="188" fontId="4" fillId="4" borderId="27" xfId="0" applyNumberFormat="1"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Border="1" applyAlignment="1">
      <alignment horizontal="center" vertical="center"/>
    </xf>
    <xf numFmtId="3" fontId="0" fillId="0" borderId="0" xfId="0" applyNumberFormat="1" applyBorder="1"/>
    <xf numFmtId="168" fontId="14" fillId="10" borderId="0" xfId="0" applyNumberFormat="1" applyFont="1" applyFill="1" applyBorder="1" applyAlignment="1">
      <alignment horizontal="right" vertical="center"/>
    </xf>
    <xf numFmtId="49" fontId="14" fillId="4" borderId="0" xfId="15" applyNumberFormat="1" applyFont="1" applyFill="1" applyBorder="1" applyAlignment="1" quotePrefix="1">
      <alignment horizontal="right" vertical="center"/>
    </xf>
    <xf numFmtId="0" fontId="0" fillId="11" borderId="0" xfId="0" applyFill="1" applyAlignment="1">
      <alignment horizontal="centerContinuous"/>
    </xf>
    <xf numFmtId="171" fontId="16" fillId="4" borderId="27" xfId="18" applyNumberFormat="1" applyFont="1" applyFill="1" applyBorder="1" applyAlignment="1">
      <alignment vertical="center"/>
    </xf>
    <xf numFmtId="184" fontId="16" fillId="4" borderId="27" xfId="18" applyNumberFormat="1" applyFont="1" applyFill="1" applyBorder="1" applyAlignment="1">
      <alignment vertical="center"/>
    </xf>
    <xf numFmtId="0" fontId="0" fillId="11" borderId="31" xfId="0" applyFill="1" applyBorder="1"/>
    <xf numFmtId="205" fontId="4" fillId="0" borderId="0" xfId="15" applyNumberFormat="1" applyFont="1" applyFill="1" applyBorder="1" applyAlignment="1">
      <alignment horizontal="center"/>
    </xf>
    <xf numFmtId="213" fontId="4" fillId="4" borderId="15" xfId="0" applyNumberFormat="1" applyFont="1" applyFill="1" applyBorder="1" applyAlignment="1">
      <alignment horizontal="right" vertical="center"/>
    </xf>
    <xf numFmtId="216" fontId="5" fillId="4" borderId="0" xfId="0" applyNumberFormat="1" applyFont="1" applyFill="1" applyBorder="1" applyAlignment="1">
      <alignment horizontal="right" vertical="center" indent="1"/>
    </xf>
    <xf numFmtId="217" fontId="4" fillId="4" borderId="5" xfId="0" applyNumberFormat="1" applyFont="1" applyFill="1" applyBorder="1" applyAlignment="1">
      <alignment vertical="center"/>
    </xf>
    <xf numFmtId="171" fontId="0" fillId="0" borderId="0" xfId="18" applyNumberFormat="1" applyFont="1"/>
    <xf numFmtId="43" fontId="0" fillId="0" borderId="0" xfId="18" applyFont="1"/>
    <xf numFmtId="177" fontId="5" fillId="4" borderId="5" xfId="0" applyNumberFormat="1" applyFont="1" applyFill="1" applyBorder="1" applyAlignment="1">
      <alignment horizontal="right" vertical="center"/>
    </xf>
    <xf numFmtId="0" fontId="4" fillId="3" borderId="31" xfId="0" applyFont="1" applyFill="1" applyBorder="1" applyAlignment="1">
      <alignment horizontal="centerContinuous" vertical="center"/>
    </xf>
    <xf numFmtId="178" fontId="20" fillId="4" borderId="27" xfId="0" applyNumberFormat="1" applyFont="1" applyFill="1" applyBorder="1" applyAlignment="1" quotePrefix="1">
      <alignment horizontal="center" vertical="center"/>
    </xf>
    <xf numFmtId="0" fontId="20" fillId="4" borderId="0" xfId="0" applyNumberFormat="1" applyFont="1" applyFill="1" applyBorder="1" applyAlignment="1">
      <alignment horizontal="right" vertical="center" indent="3"/>
    </xf>
    <xf numFmtId="184" fontId="5" fillId="4" borderId="0" xfId="15" applyNumberFormat="1" applyFont="1" applyFill="1" applyBorder="1" applyAlignment="1">
      <alignment horizontal="right" vertical="center" indent="1"/>
    </xf>
    <xf numFmtId="177" fontId="14" fillId="4" borderId="39" xfId="0" applyNumberFormat="1" applyFont="1" applyFill="1" applyBorder="1" applyAlignment="1">
      <alignment vertical="center"/>
    </xf>
    <xf numFmtId="177" fontId="14" fillId="4" borderId="15" xfId="0" applyNumberFormat="1" applyFont="1" applyFill="1" applyBorder="1" applyAlignment="1">
      <alignment vertical="center"/>
    </xf>
    <xf numFmtId="177" fontId="14" fillId="4" borderId="27" xfId="0" applyNumberFormat="1" applyFont="1" applyFill="1" applyBorder="1" applyAlignment="1">
      <alignment vertical="center"/>
    </xf>
    <xf numFmtId="177" fontId="14" fillId="4" borderId="40" xfId="0" applyNumberFormat="1" applyFont="1" applyFill="1" applyBorder="1" applyAlignment="1">
      <alignment vertical="center"/>
    </xf>
    <xf numFmtId="177" fontId="14" fillId="4" borderId="35" xfId="0" applyNumberFormat="1" applyFont="1" applyFill="1" applyBorder="1" applyAlignment="1">
      <alignment vertical="center"/>
    </xf>
    <xf numFmtId="184" fontId="14" fillId="4" borderId="0" xfId="0" applyNumberFormat="1" applyFont="1" applyFill="1" applyBorder="1" applyAlignment="1" quotePrefix="1">
      <alignment horizontal="center" vertical="center"/>
    </xf>
    <xf numFmtId="184" fontId="14" fillId="4" borderId="27" xfId="0" applyNumberFormat="1" applyFont="1" applyFill="1" applyBorder="1" applyAlignment="1">
      <alignment horizontal="center" vertical="center"/>
    </xf>
    <xf numFmtId="184" fontId="14" fillId="4" borderId="40" xfId="0" applyNumberFormat="1" applyFont="1" applyFill="1" applyBorder="1" applyAlignment="1">
      <alignment horizontal="center" vertical="center"/>
    </xf>
    <xf numFmtId="216" fontId="5" fillId="4" borderId="15" xfId="0" applyNumberFormat="1" applyFont="1" applyFill="1" applyBorder="1" applyAlignment="1">
      <alignment horizontal="right" vertical="center" indent="1"/>
    </xf>
    <xf numFmtId="214" fontId="4" fillId="4" borderId="16" xfId="0" applyNumberFormat="1" applyFont="1" applyFill="1" applyBorder="1" applyAlignment="1">
      <alignment vertical="center"/>
    </xf>
    <xf numFmtId="217" fontId="4" fillId="4" borderId="16" xfId="0" applyNumberFormat="1" applyFont="1" applyFill="1" applyBorder="1" applyAlignment="1">
      <alignment vertical="center"/>
    </xf>
    <xf numFmtId="177" fontId="14" fillId="4" borderId="15" xfId="0" applyNumberFormat="1" applyFont="1" applyFill="1" applyBorder="1" applyAlignment="1">
      <alignment horizontal="right" vertical="center"/>
    </xf>
    <xf numFmtId="177" fontId="14" fillId="4" borderId="16" xfId="0" applyNumberFormat="1" applyFont="1" applyFill="1" applyBorder="1" applyAlignment="1">
      <alignment vertical="center"/>
    </xf>
    <xf numFmtId="184" fontId="30" fillId="4" borderId="27" xfId="0" applyNumberFormat="1" applyFont="1" applyFill="1" applyBorder="1" applyAlignment="1">
      <alignment horizontal="right" vertical="center" indent="2"/>
    </xf>
    <xf numFmtId="205" fontId="4" fillId="4" borderId="27" xfId="15" applyNumberFormat="1" applyFont="1" applyFill="1" applyBorder="1" applyAlignment="1">
      <alignment horizontal="center"/>
    </xf>
    <xf numFmtId="205" fontId="4" fillId="4" borderId="27" xfId="15" applyNumberFormat="1" applyFont="1" applyFill="1" applyBorder="1" applyAlignment="1">
      <alignment horizontal="center" vertical="center"/>
    </xf>
    <xf numFmtId="185" fontId="29" fillId="4" borderId="0" xfId="0" applyNumberFormat="1" applyFont="1" applyFill="1" applyBorder="1" applyAlignment="1">
      <alignment vertical="center"/>
    </xf>
    <xf numFmtId="9" fontId="5" fillId="4" borderId="15" xfId="0" applyNumberFormat="1" applyFont="1" applyFill="1" applyBorder="1" applyAlignment="1">
      <alignment horizontal="center" vertical="center"/>
    </xf>
    <xf numFmtId="216" fontId="5" fillId="4" borderId="15" xfId="0" applyNumberFormat="1" applyFont="1" applyFill="1" applyBorder="1" applyAlignment="1">
      <alignment horizontal="right" vertical="center"/>
    </xf>
    <xf numFmtId="187" fontId="29" fillId="4" borderId="0" xfId="15" applyNumberFormat="1" applyFont="1" applyFill="1" applyBorder="1" applyAlignment="1">
      <alignment horizontal="right" vertical="center"/>
    </xf>
    <xf numFmtId="176" fontId="16" fillId="4" borderId="0" xfId="18" applyNumberFormat="1" applyFont="1" applyFill="1" applyBorder="1" applyAlignment="1">
      <alignment horizontal="left" vertical="center" indent="1"/>
    </xf>
    <xf numFmtId="178" fontId="16" fillId="4" borderId="0" xfId="0" applyNumberFormat="1" applyFont="1" applyFill="1" applyBorder="1" applyAlignment="1">
      <alignment horizontal="left" vertical="center" indent="1"/>
    </xf>
    <xf numFmtId="184" fontId="14" fillId="4" borderId="0" xfId="15" applyNumberFormat="1" applyFont="1" applyFill="1" applyBorder="1" applyAlignment="1" quotePrefix="1">
      <alignment horizontal="right" vertical="center"/>
    </xf>
    <xf numFmtId="192" fontId="29" fillId="4" borderId="0" xfId="0" applyNumberFormat="1" applyFont="1" applyFill="1" applyBorder="1" applyAlignment="1" quotePrefix="1">
      <alignment horizontal="right" vertical="center" indent="1"/>
    </xf>
    <xf numFmtId="184" fontId="30" fillId="4" borderId="27" xfId="0" applyNumberFormat="1" applyFont="1" applyFill="1" applyBorder="1" applyAlignment="1" quotePrefix="1">
      <alignment horizontal="right" indent="2"/>
    </xf>
    <xf numFmtId="184" fontId="4" fillId="4" borderId="27" xfId="0" applyNumberFormat="1" applyFont="1" applyFill="1" applyBorder="1" applyAlignment="1" quotePrefix="1">
      <alignment horizontal="right" indent="2"/>
    </xf>
    <xf numFmtId="1" fontId="35" fillId="4" borderId="18" xfId="0" applyNumberFormat="1" applyFont="1" applyFill="1" applyBorder="1" applyAlignment="1">
      <alignment horizontal="right" vertical="center" indent="1"/>
    </xf>
    <xf numFmtId="1" fontId="37" fillId="4" borderId="18" xfId="0" applyNumberFormat="1" applyFont="1" applyFill="1" applyBorder="1" applyAlignment="1">
      <alignment horizontal="right" vertical="center" indent="1"/>
    </xf>
    <xf numFmtId="1" fontId="35" fillId="4" borderId="31" xfId="0" applyNumberFormat="1" applyFont="1" applyFill="1" applyBorder="1" applyAlignment="1">
      <alignment horizontal="right" vertical="center" indent="1"/>
    </xf>
    <xf numFmtId="1" fontId="35" fillId="4" borderId="0" xfId="0" applyNumberFormat="1" applyFont="1" applyFill="1" applyBorder="1" applyAlignment="1">
      <alignment horizontal="right" vertical="center" indent="1"/>
    </xf>
    <xf numFmtId="1" fontId="37" fillId="4" borderId="31" xfId="0" applyNumberFormat="1" applyFont="1" applyFill="1" applyBorder="1" applyAlignment="1">
      <alignment horizontal="right" vertical="center" indent="1"/>
    </xf>
    <xf numFmtId="164" fontId="35" fillId="4" borderId="31" xfId="0" applyNumberFormat="1" applyFont="1" applyFill="1" applyBorder="1" applyAlignment="1">
      <alignment horizontal="right" vertical="center" indent="1"/>
    </xf>
    <xf numFmtId="164" fontId="35" fillId="4" borderId="18" xfId="0" applyNumberFormat="1" applyFont="1" applyFill="1" applyBorder="1" applyAlignment="1">
      <alignment horizontal="right" vertical="center" indent="1"/>
    </xf>
    <xf numFmtId="164" fontId="4" fillId="4" borderId="18" xfId="0" applyNumberFormat="1" applyFont="1" applyFill="1" applyBorder="1" applyAlignment="1">
      <alignment horizontal="right" vertical="center" indent="1"/>
    </xf>
    <xf numFmtId="171" fontId="16" fillId="4" borderId="0" xfId="16" applyNumberFormat="1" applyFont="1" applyFill="1" applyBorder="1" applyAlignment="1">
      <alignment horizontal="right" vertical="center"/>
    </xf>
    <xf numFmtId="184" fontId="16" fillId="4" borderId="0" xfId="16" applyNumberFormat="1" applyFont="1" applyFill="1" applyBorder="1" applyAlignment="1">
      <alignment horizontal="right" vertical="center"/>
    </xf>
    <xf numFmtId="0" fontId="9" fillId="0" borderId="0" xfId="0" applyFont="1" applyBorder="1"/>
    <xf numFmtId="0" fontId="60" fillId="0" borderId="0" xfId="0" applyFont="1"/>
    <xf numFmtId="0" fontId="60" fillId="0" borderId="0" xfId="0" applyFont="1" applyBorder="1"/>
    <xf numFmtId="0" fontId="72" fillId="0" borderId="0" xfId="0" applyFont="1"/>
    <xf numFmtId="173" fontId="4" fillId="4" borderId="32" xfId="18" applyNumberFormat="1" applyFont="1" applyFill="1" applyBorder="1" applyAlignment="1">
      <alignment horizontal="right"/>
    </xf>
    <xf numFmtId="3" fontId="1" fillId="4" borderId="31" xfId="0" applyNumberFormat="1" applyFont="1" applyFill="1" applyBorder="1" applyAlignment="1">
      <alignment vertical="center"/>
    </xf>
    <xf numFmtId="177" fontId="17" fillId="4" borderId="0" xfId="0" applyNumberFormat="1" applyFont="1" applyFill="1" applyBorder="1" applyAlignment="1">
      <alignment horizontal="right" vertical="center"/>
    </xf>
    <xf numFmtId="177" fontId="1" fillId="4" borderId="0" xfId="0" applyNumberFormat="1" applyFont="1" applyFill="1" applyBorder="1" applyAlignment="1">
      <alignment horizontal="right" vertical="center"/>
    </xf>
    <xf numFmtId="0" fontId="5" fillId="4" borderId="17" xfId="0" applyFont="1" applyFill="1" applyBorder="1"/>
    <xf numFmtId="206" fontId="16" fillId="4" borderId="18" xfId="0" applyNumberFormat="1" applyFont="1" applyFill="1" applyBorder="1" applyAlignment="1">
      <alignment vertical="center"/>
    </xf>
    <xf numFmtId="184" fontId="30" fillId="4" borderId="18" xfId="0" applyNumberFormat="1" applyFont="1" applyFill="1" applyBorder="1" applyAlignment="1">
      <alignment horizontal="right" vertical="center" indent="2"/>
    </xf>
    <xf numFmtId="0" fontId="8" fillId="0" borderId="0" xfId="0" applyFont="1" applyBorder="1" applyAlignment="1" quotePrefix="1">
      <alignment vertical="center"/>
    </xf>
    <xf numFmtId="3" fontId="14" fillId="4" borderId="11" xfId="0" applyNumberFormat="1" applyFont="1" applyFill="1" applyBorder="1" applyAlignment="1">
      <alignment vertical="center"/>
    </xf>
    <xf numFmtId="0" fontId="5" fillId="11" borderId="31" xfId="0" applyFont="1" applyFill="1" applyBorder="1"/>
    <xf numFmtId="0" fontId="5" fillId="11" borderId="0" xfId="0" applyFont="1" applyFill="1" applyBorder="1"/>
    <xf numFmtId="0" fontId="10" fillId="11" borderId="31" xfId="0" applyFont="1" applyFill="1" applyBorder="1" applyAlignment="1">
      <alignment horizontal="center" vertical="center"/>
    </xf>
    <xf numFmtId="0" fontId="10" fillId="11" borderId="0" xfId="0" applyFont="1" applyFill="1" applyBorder="1" applyAlignment="1">
      <alignment horizontal="center" vertical="center"/>
    </xf>
    <xf numFmtId="3" fontId="5" fillId="11" borderId="0" xfId="0" applyNumberFormat="1" applyFont="1" applyFill="1" applyBorder="1" applyAlignment="1">
      <alignment horizontal="right" vertical="center"/>
    </xf>
    <xf numFmtId="3" fontId="4" fillId="11" borderId="0" xfId="0" applyNumberFormat="1" applyFont="1" applyFill="1" applyBorder="1" applyAlignment="1">
      <alignment vertical="center"/>
    </xf>
    <xf numFmtId="184" fontId="5" fillId="11" borderId="0" xfId="15" applyNumberFormat="1" applyFont="1" applyFill="1" applyBorder="1" applyAlignment="1">
      <alignment horizontal="right" vertical="center"/>
    </xf>
    <xf numFmtId="3" fontId="4" fillId="11" borderId="31" xfId="0" applyNumberFormat="1" applyFont="1" applyFill="1" applyBorder="1" applyAlignment="1">
      <alignment vertical="center"/>
    </xf>
    <xf numFmtId="185" fontId="5" fillId="11" borderId="0" xfId="0" applyNumberFormat="1" applyFont="1" applyFill="1" applyBorder="1" applyAlignment="1">
      <alignment vertical="center"/>
    </xf>
    <xf numFmtId="3" fontId="4" fillId="11" borderId="0" xfId="0" applyNumberFormat="1" applyFont="1" applyFill="1" applyBorder="1" applyAlignment="1">
      <alignment horizontal="right" vertical="center"/>
    </xf>
    <xf numFmtId="3" fontId="30" fillId="11" borderId="0" xfId="0" applyNumberFormat="1" applyFont="1" applyFill="1" applyBorder="1" applyAlignment="1">
      <alignment horizontal="right" vertical="center"/>
    </xf>
    <xf numFmtId="3" fontId="30" fillId="11" borderId="0" xfId="0" applyNumberFormat="1" applyFont="1" applyFill="1" applyBorder="1" applyAlignment="1">
      <alignment vertical="center"/>
    </xf>
    <xf numFmtId="184" fontId="29" fillId="11" borderId="0" xfId="15" applyNumberFormat="1" applyFont="1" applyFill="1" applyBorder="1" applyAlignment="1">
      <alignment horizontal="right" vertical="center"/>
    </xf>
    <xf numFmtId="3" fontId="30" fillId="11" borderId="31" xfId="0" applyNumberFormat="1" applyFont="1" applyFill="1" applyBorder="1" applyAlignment="1">
      <alignment vertical="center"/>
    </xf>
    <xf numFmtId="206" fontId="29" fillId="11" borderId="0" xfId="0" applyNumberFormat="1" applyFont="1" applyFill="1" applyBorder="1" applyAlignment="1">
      <alignment vertical="center"/>
    </xf>
    <xf numFmtId="3" fontId="29" fillId="11" borderId="0" xfId="0" applyNumberFormat="1" applyFont="1" applyFill="1" applyBorder="1" applyAlignment="1">
      <alignment horizontal="right" vertical="center"/>
    </xf>
    <xf numFmtId="0" fontId="43" fillId="11" borderId="32" xfId="0" applyFont="1" applyFill="1" applyBorder="1"/>
    <xf numFmtId="0" fontId="43" fillId="11" borderId="21" xfId="0" applyFont="1" applyFill="1" applyBorder="1"/>
    <xf numFmtId="0" fontId="43" fillId="11" borderId="32" xfId="0" applyFont="1" applyFill="1" applyBorder="1" applyAlignment="1">
      <alignment horizontal="right"/>
    </xf>
    <xf numFmtId="0" fontId="43" fillId="11" borderId="21" xfId="0" applyFont="1" applyFill="1" applyBorder="1" applyAlignment="1">
      <alignment horizontal="right"/>
    </xf>
    <xf numFmtId="177" fontId="14" fillId="4" borderId="10" xfId="0" applyNumberFormat="1" applyFont="1" applyFill="1" applyBorder="1" applyAlignment="1">
      <alignment vertical="center"/>
    </xf>
    <xf numFmtId="10" fontId="0" fillId="7" borderId="57" xfId="0" applyNumberFormat="1" applyFill="1" applyBorder="1" applyAlignment="1">
      <alignment horizontal="center" wrapText="1"/>
    </xf>
    <xf numFmtId="0" fontId="5" fillId="2" borderId="7" xfId="0" applyFont="1" applyFill="1" applyBorder="1" applyAlignment="1">
      <alignment horizontal="centerContinuous"/>
    </xf>
    <xf numFmtId="206" fontId="5" fillId="4" borderId="27" xfId="0" applyNumberFormat="1" applyFont="1" applyFill="1" applyBorder="1" applyAlignment="1">
      <alignment horizontal="right" vertical="center"/>
    </xf>
    <xf numFmtId="200" fontId="0" fillId="0" borderId="0" xfId="21" applyNumberFormat="1" applyFont="1">
      <alignment/>
      <protection/>
    </xf>
    <xf numFmtId="228" fontId="1" fillId="0" borderId="0" xfId="0" applyNumberFormat="1" applyFont="1"/>
    <xf numFmtId="187" fontId="5" fillId="0" borderId="0" xfId="0" applyNumberFormat="1" applyFont="1"/>
    <xf numFmtId="2" fontId="5" fillId="0" borderId="0" xfId="0" applyNumberFormat="1" applyFont="1" applyBorder="1"/>
    <xf numFmtId="164" fontId="4" fillId="4" borderId="0" xfId="0" applyNumberFormat="1" applyFont="1" applyFill="1" applyBorder="1" applyAlignment="1">
      <alignment horizontal="centerContinuous" vertical="center"/>
    </xf>
    <xf numFmtId="164" fontId="4" fillId="4" borderId="5" xfId="0" applyNumberFormat="1" applyFont="1" applyFill="1" applyBorder="1" applyAlignment="1">
      <alignment horizontal="centerContinuous" vertical="center"/>
    </xf>
    <xf numFmtId="3" fontId="4" fillId="4" borderId="5" xfId="0" applyNumberFormat="1" applyFont="1" applyFill="1" applyBorder="1" applyAlignment="1">
      <alignment horizontal="centerContinuous" vertical="center"/>
    </xf>
    <xf numFmtId="3" fontId="4" fillId="4" borderId="0" xfId="0" applyNumberFormat="1" applyFont="1" applyFill="1" applyBorder="1" applyAlignment="1" quotePrefix="1">
      <alignment horizontal="centerContinuous" vertical="center"/>
    </xf>
    <xf numFmtId="3" fontId="5" fillId="0" borderId="0" xfId="0" applyNumberFormat="1" applyFont="1" applyAlignment="1">
      <alignment horizontal="center"/>
    </xf>
    <xf numFmtId="0" fontId="29" fillId="0" borderId="0" xfId="0" applyFont="1" applyFill="1" applyBorder="1" applyAlignment="1">
      <alignment vertical="center"/>
    </xf>
    <xf numFmtId="37" fontId="34" fillId="0" borderId="0" xfId="18" applyNumberFormat="1" applyFont="1" applyFill="1" applyBorder="1" applyAlignment="1">
      <alignment vertical="center"/>
    </xf>
    <xf numFmtId="196" fontId="4" fillId="0" borderId="0" xfId="0" applyNumberFormat="1" applyFont="1" applyFill="1" applyBorder="1" applyAlignment="1">
      <alignment vertical="center"/>
    </xf>
    <xf numFmtId="3" fontId="5" fillId="0" borderId="0" xfId="0" applyNumberFormat="1" applyFont="1" applyFill="1" applyBorder="1" applyAlignment="1">
      <alignment horizontal="center"/>
    </xf>
    <xf numFmtId="3" fontId="5" fillId="11" borderId="39" xfId="18" applyNumberFormat="1" applyFont="1" applyFill="1" applyBorder="1" applyAlignment="1">
      <alignment horizontal="right" vertical="center"/>
    </xf>
    <xf numFmtId="0" fontId="10" fillId="11" borderId="15" xfId="0" applyFont="1" applyFill="1" applyBorder="1" applyAlignment="1">
      <alignment horizontal="center"/>
    </xf>
    <xf numFmtId="3" fontId="4" fillId="11" borderId="35" xfId="18" applyNumberFormat="1" applyFont="1" applyFill="1" applyBorder="1" applyAlignment="1">
      <alignment horizontal="right" vertical="center"/>
    </xf>
    <xf numFmtId="0" fontId="10" fillId="11" borderId="15" xfId="0" applyFont="1" applyFill="1" applyBorder="1" applyAlignment="1">
      <alignment/>
    </xf>
    <xf numFmtId="3" fontId="16" fillId="11" borderId="31" xfId="0" applyNumberFormat="1" applyFont="1" applyFill="1" applyBorder="1" applyAlignment="1">
      <alignment vertical="center"/>
    </xf>
    <xf numFmtId="164" fontId="16" fillId="11" borderId="0" xfId="16" applyNumberFormat="1" applyFont="1" applyFill="1" applyBorder="1" applyAlignment="1">
      <alignment vertical="center"/>
    </xf>
    <xf numFmtId="3" fontId="16" fillId="11" borderId="0" xfId="0" applyNumberFormat="1" applyFont="1" applyFill="1" applyBorder="1" applyAlignment="1">
      <alignment vertical="center"/>
    </xf>
    <xf numFmtId="3" fontId="30" fillId="11" borderId="0" xfId="0" applyNumberFormat="1" applyFont="1" applyFill="1"/>
    <xf numFmtId="3" fontId="29" fillId="11" borderId="31" xfId="0" applyNumberFormat="1" applyFont="1" applyFill="1" applyBorder="1"/>
    <xf numFmtId="3" fontId="30" fillId="11" borderId="10" xfId="0" applyNumberFormat="1" applyFont="1" applyFill="1" applyBorder="1" applyAlignment="1" quotePrefix="1">
      <alignment horizontal="right" vertical="center"/>
    </xf>
    <xf numFmtId="3" fontId="30" fillId="11" borderId="0" xfId="0" applyNumberFormat="1" applyFont="1" applyFill="1" applyBorder="1" applyAlignment="1" quotePrefix="1">
      <alignment horizontal="right" vertical="center"/>
    </xf>
    <xf numFmtId="3" fontId="16" fillId="11" borderId="10" xfId="0" applyNumberFormat="1" applyFont="1" applyFill="1" applyBorder="1" applyAlignment="1" quotePrefix="1">
      <alignment horizontal="right" vertical="center"/>
    </xf>
    <xf numFmtId="3" fontId="16" fillId="11" borderId="0" xfId="0" applyNumberFormat="1" applyFont="1" applyFill="1" applyBorder="1" applyAlignment="1" quotePrefix="1">
      <alignment horizontal="right" vertical="center"/>
    </xf>
    <xf numFmtId="3" fontId="16" fillId="11" borderId="31" xfId="0" applyNumberFormat="1" applyFont="1" applyFill="1" applyBorder="1" applyAlignment="1">
      <alignment horizontal="right" vertical="center"/>
    </xf>
    <xf numFmtId="3" fontId="16" fillId="11" borderId="0" xfId="0" applyNumberFormat="1" applyFont="1" applyFill="1" applyBorder="1" applyAlignment="1">
      <alignment horizontal="right" vertical="center"/>
    </xf>
    <xf numFmtId="164" fontId="16" fillId="11" borderId="0" xfId="0" applyNumberFormat="1" applyFont="1" applyFill="1" applyBorder="1" applyAlignment="1">
      <alignment vertical="center"/>
    </xf>
    <xf numFmtId="3" fontId="16" fillId="11" borderId="32" xfId="0" applyNumberFormat="1" applyFont="1" applyFill="1" applyBorder="1" applyAlignment="1">
      <alignment vertical="center"/>
    </xf>
    <xf numFmtId="3" fontId="16" fillId="11" borderId="21" xfId="0" applyNumberFormat="1" applyFont="1" applyFill="1" applyBorder="1" applyAlignment="1">
      <alignment vertical="center"/>
    </xf>
    <xf numFmtId="1" fontId="0" fillId="0" borderId="0" xfId="0" applyNumberFormat="1"/>
    <xf numFmtId="0" fontId="17" fillId="0" borderId="0" xfId="0" applyFont="1" applyFill="1" applyBorder="1"/>
    <xf numFmtId="168" fontId="14" fillId="11" borderId="15" xfId="0" applyNumberFormat="1" applyFont="1" applyFill="1" applyBorder="1" applyAlignment="1">
      <alignment vertical="center"/>
    </xf>
    <xf numFmtId="193" fontId="14" fillId="11" borderId="35" xfId="0" applyNumberFormat="1" applyFont="1" applyFill="1" applyBorder="1" applyAlignment="1">
      <alignment vertical="center"/>
    </xf>
    <xf numFmtId="168" fontId="14" fillId="11" borderId="35" xfId="0" applyNumberFormat="1" applyFont="1" applyFill="1" applyBorder="1" applyAlignment="1">
      <alignment vertical="center"/>
    </xf>
    <xf numFmtId="0" fontId="5" fillId="0" borderId="27" xfId="0" applyFont="1" applyFill="1" applyBorder="1" applyAlignment="1">
      <alignment vertical="center"/>
    </xf>
    <xf numFmtId="0" fontId="10" fillId="0" borderId="37" xfId="0" applyFont="1" applyFill="1" applyBorder="1"/>
    <xf numFmtId="199" fontId="5" fillId="4" borderId="36" xfId="0" applyNumberFormat="1" applyFont="1" applyFill="1" applyBorder="1"/>
    <xf numFmtId="3" fontId="4" fillId="4" borderId="27" xfId="0" applyNumberFormat="1" applyFont="1" applyFill="1" applyBorder="1" applyAlignment="1">
      <alignment horizontal="centerContinuous" vertical="center"/>
    </xf>
    <xf numFmtId="164" fontId="4" fillId="4" borderId="27" xfId="0" applyNumberFormat="1" applyFont="1" applyFill="1" applyBorder="1" applyAlignment="1">
      <alignment horizontal="centerContinuous" vertical="center"/>
    </xf>
    <xf numFmtId="164" fontId="4" fillId="4" borderId="40" xfId="0" applyNumberFormat="1" applyFont="1" applyFill="1" applyBorder="1" applyAlignment="1">
      <alignment horizontal="centerContinuous" vertical="center"/>
    </xf>
    <xf numFmtId="0" fontId="5" fillId="11" borderId="27" xfId="0" applyFont="1" applyFill="1" applyBorder="1" applyAlignment="1">
      <alignment horizontal="centerContinuous" vertical="center"/>
    </xf>
    <xf numFmtId="164" fontId="5" fillId="4" borderId="31" xfId="16" applyNumberFormat="1" applyFont="1" applyFill="1" applyBorder="1" applyAlignment="1">
      <alignment horizontal="left" vertical="center" indent="4"/>
    </xf>
    <xf numFmtId="3" fontId="0" fillId="0" borderId="0" xfId="0" applyNumberFormat="1" applyAlignment="1">
      <alignment/>
    </xf>
    <xf numFmtId="3" fontId="1" fillId="0" borderId="0" xfId="0" applyNumberFormat="1" applyFont="1" applyAlignment="1">
      <alignment/>
    </xf>
    <xf numFmtId="0" fontId="14" fillId="4" borderId="13" xfId="0" applyFont="1" applyFill="1" applyBorder="1" applyAlignment="1">
      <alignment horizontal="center"/>
    </xf>
    <xf numFmtId="0" fontId="4" fillId="4" borderId="21" xfId="0" applyFont="1" applyFill="1" applyBorder="1" applyAlignment="1">
      <alignment/>
    </xf>
    <xf numFmtId="173" fontId="4" fillId="4" borderId="0" xfId="0" applyNumberFormat="1" applyFont="1" applyFill="1" applyBorder="1" applyAlignment="1" quotePrefix="1">
      <alignment horizontal="left" indent="6"/>
    </xf>
    <xf numFmtId="0" fontId="71" fillId="11" borderId="10" xfId="0" applyFont="1" applyFill="1" applyBorder="1" applyAlignment="1">
      <alignment horizontal="center"/>
    </xf>
    <xf numFmtId="0" fontId="71" fillId="11" borderId="0" xfId="0" applyFont="1" applyFill="1" applyBorder="1" applyAlignment="1">
      <alignment horizontal="centerContinuous" vertical="center"/>
    </xf>
    <xf numFmtId="0" fontId="71" fillId="11" borderId="23" xfId="0" applyFont="1" applyFill="1" applyBorder="1" applyAlignment="1">
      <alignment horizontal="center"/>
    </xf>
    <xf numFmtId="0" fontId="71" fillId="11" borderId="58" xfId="0" applyFont="1" applyFill="1" applyBorder="1" applyAlignment="1">
      <alignment horizontal="centerContinuous" vertical="center"/>
    </xf>
    <xf numFmtId="0" fontId="71" fillId="11" borderId="59" xfId="0" applyFont="1" applyFill="1" applyBorder="1" applyAlignment="1">
      <alignment horizontal="centerContinuous" vertical="center"/>
    </xf>
    <xf numFmtId="0" fontId="71" fillId="11" borderId="58" xfId="0" applyFont="1" applyFill="1" applyBorder="1" applyAlignment="1">
      <alignment horizontal="center" vertical="center"/>
    </xf>
    <xf numFmtId="0" fontId="71" fillId="11" borderId="58" xfId="0" applyFont="1" applyFill="1" applyBorder="1" applyAlignment="1">
      <alignment horizontal="center" vertical="center" wrapText="1"/>
    </xf>
    <xf numFmtId="0" fontId="71" fillId="11" borderId="59" xfId="0" applyFont="1" applyFill="1" applyBorder="1" applyAlignment="1">
      <alignment horizontal="center" vertical="center" wrapText="1"/>
    </xf>
    <xf numFmtId="0" fontId="71" fillId="11" borderId="10" xfId="0" applyFont="1" applyFill="1" applyBorder="1"/>
    <xf numFmtId="0" fontId="71" fillId="11" borderId="0" xfId="0" applyFont="1" applyFill="1" applyBorder="1"/>
    <xf numFmtId="0" fontId="71" fillId="11" borderId="19" xfId="0" applyFont="1" applyFill="1" applyBorder="1"/>
    <xf numFmtId="0" fontId="71" fillId="11" borderId="23" xfId="0" applyFont="1" applyFill="1" applyBorder="1"/>
    <xf numFmtId="3" fontId="71" fillId="11" borderId="0" xfId="0" applyNumberFormat="1" applyFont="1" applyFill="1" applyBorder="1" applyAlignment="1">
      <alignment horizontal="center"/>
    </xf>
    <xf numFmtId="3" fontId="71" fillId="11" borderId="23" xfId="0" applyNumberFormat="1" applyFont="1" applyFill="1" applyBorder="1" applyAlignment="1">
      <alignment horizontal="center"/>
    </xf>
    <xf numFmtId="184" fontId="71" fillId="11" borderId="0" xfId="0" applyNumberFormat="1" applyFont="1" applyFill="1" applyBorder="1" applyAlignment="1">
      <alignment horizontal="center"/>
    </xf>
    <xf numFmtId="184" fontId="71" fillId="11" borderId="27" xfId="0" applyNumberFormat="1" applyFont="1" applyFill="1" applyBorder="1" applyAlignment="1">
      <alignment horizontal="center"/>
    </xf>
    <xf numFmtId="184" fontId="71" fillId="11" borderId="23" xfId="0" applyNumberFormat="1" applyFont="1" applyFill="1" applyBorder="1" applyAlignment="1">
      <alignment horizontal="center"/>
    </xf>
    <xf numFmtId="0" fontId="71" fillId="11" borderId="11" xfId="0" applyFont="1" applyFill="1" applyBorder="1"/>
    <xf numFmtId="0" fontId="71" fillId="11" borderId="21" xfId="0" applyFont="1" applyFill="1" applyBorder="1"/>
    <xf numFmtId="0" fontId="71" fillId="11" borderId="20" xfId="0" applyFont="1" applyFill="1" applyBorder="1"/>
    <xf numFmtId="192" fontId="10" fillId="0" borderId="0" xfId="0" applyNumberFormat="1" applyFont="1" applyFill="1" applyBorder="1" applyAlignment="1">
      <alignment/>
    </xf>
    <xf numFmtId="187" fontId="10" fillId="0" borderId="0" xfId="0" applyNumberFormat="1" applyFont="1" applyFill="1" applyBorder="1" applyAlignment="1">
      <alignment/>
    </xf>
    <xf numFmtId="177" fontId="1" fillId="4" borderId="5" xfId="0" applyNumberFormat="1" applyFont="1" applyFill="1" applyBorder="1" applyAlignment="1">
      <alignment horizontal="right" vertical="center"/>
    </xf>
    <xf numFmtId="0" fontId="62" fillId="4" borderId="0" xfId="0" applyFont="1" applyFill="1" applyBorder="1" applyAlignment="1">
      <alignment vertical="center"/>
    </xf>
    <xf numFmtId="3" fontId="63" fillId="4" borderId="0" xfId="0" applyNumberFormat="1" applyFont="1" applyFill="1" applyBorder="1" applyAlignment="1">
      <alignment horizontal="right" vertical="center"/>
    </xf>
    <xf numFmtId="0" fontId="62" fillId="4" borderId="15" xfId="0" applyFont="1" applyFill="1" applyBorder="1" applyAlignment="1">
      <alignment vertical="center"/>
    </xf>
    <xf numFmtId="0" fontId="27" fillId="3" borderId="31" xfId="0" applyFont="1" applyFill="1" applyBorder="1" applyAlignment="1">
      <alignment horizontal="right" vertical="center"/>
    </xf>
    <xf numFmtId="0" fontId="27" fillId="3" borderId="0" xfId="0" applyFont="1" applyFill="1" applyBorder="1" applyAlignment="1">
      <alignment horizontal="right" vertical="center"/>
    </xf>
    <xf numFmtId="0" fontId="64" fillId="3" borderId="4" xfId="0" applyFont="1" applyFill="1" applyBorder="1" applyAlignment="1">
      <alignment vertical="center"/>
    </xf>
    <xf numFmtId="0" fontId="64" fillId="3" borderId="0" xfId="0" applyFont="1" applyFill="1" applyBorder="1" applyAlignment="1">
      <alignment vertical="center"/>
    </xf>
    <xf numFmtId="0" fontId="64" fillId="3" borderId="18" xfId="0" applyFont="1" applyFill="1" applyBorder="1" applyAlignment="1">
      <alignment vertical="center"/>
    </xf>
    <xf numFmtId="0" fontId="26" fillId="3" borderId="31" xfId="0" applyFont="1" applyFill="1" applyBorder="1" applyAlignment="1">
      <alignment horizontal="right" vertical="center"/>
    </xf>
    <xf numFmtId="0" fontId="26" fillId="3" borderId="0" xfId="0" applyFont="1" applyFill="1" applyBorder="1" applyAlignment="1">
      <alignment horizontal="right" vertical="center"/>
    </xf>
    <xf numFmtId="164" fontId="27" fillId="4" borderId="0" xfId="0" applyNumberFormat="1" applyFont="1" applyFill="1" applyBorder="1" applyAlignment="1">
      <alignment vertical="center"/>
    </xf>
    <xf numFmtId="164" fontId="27" fillId="4" borderId="18" xfId="0" applyNumberFormat="1" applyFont="1" applyFill="1" applyBorder="1" applyAlignment="1">
      <alignment vertical="center"/>
    </xf>
    <xf numFmtId="164" fontId="65" fillId="4" borderId="0" xfId="0" applyNumberFormat="1" applyFont="1" applyFill="1" applyBorder="1" applyAlignment="1">
      <alignment vertical="center"/>
    </xf>
    <xf numFmtId="164" fontId="65" fillId="4" borderId="31" xfId="0" applyNumberFormat="1" applyFont="1" applyFill="1" applyBorder="1" applyAlignment="1">
      <alignment vertical="center"/>
    </xf>
    <xf numFmtId="164" fontId="65" fillId="4" borderId="27" xfId="0" applyNumberFormat="1" applyFont="1" applyFill="1" applyBorder="1" applyAlignment="1">
      <alignment vertical="center"/>
    </xf>
    <xf numFmtId="0" fontId="27" fillId="4" borderId="0" xfId="0" applyFont="1" applyFill="1" applyBorder="1" applyAlignment="1">
      <alignment vertical="center"/>
    </xf>
    <xf numFmtId="0" fontId="27" fillId="4" borderId="18" xfId="0" applyFont="1" applyFill="1" applyBorder="1" applyAlignment="1">
      <alignment vertical="center"/>
    </xf>
    <xf numFmtId="3" fontId="66" fillId="4" borderId="10" xfId="0" applyNumberFormat="1" applyFont="1" applyFill="1" applyBorder="1" applyAlignment="1">
      <alignment horizontal="right" vertical="center"/>
    </xf>
    <xf numFmtId="3" fontId="66" fillId="4" borderId="0" xfId="0" applyNumberFormat="1" applyFont="1" applyFill="1" applyBorder="1" applyAlignment="1">
      <alignment horizontal="right" vertical="center"/>
    </xf>
    <xf numFmtId="3" fontId="66" fillId="4" borderId="27" xfId="0" applyNumberFormat="1" applyFont="1" applyFill="1" applyBorder="1" applyAlignment="1">
      <alignment horizontal="right" vertical="center"/>
    </xf>
    <xf numFmtId="3" fontId="66" fillId="4" borderId="0" xfId="0" applyNumberFormat="1" applyFont="1" applyFill="1" applyBorder="1" applyAlignment="1">
      <alignment vertical="center"/>
    </xf>
    <xf numFmtId="3" fontId="65" fillId="4" borderId="0" xfId="0" applyNumberFormat="1" applyFont="1" applyFill="1" applyBorder="1" applyAlignment="1">
      <alignment vertical="center"/>
    </xf>
    <xf numFmtId="3" fontId="65" fillId="4" borderId="27" xfId="0" applyNumberFormat="1" applyFont="1" applyFill="1" applyBorder="1" applyAlignment="1">
      <alignment vertical="center"/>
    </xf>
    <xf numFmtId="3" fontId="66" fillId="4" borderId="27" xfId="0" applyNumberFormat="1" applyFont="1" applyFill="1" applyBorder="1" applyAlignment="1">
      <alignment vertical="center"/>
    </xf>
    <xf numFmtId="3" fontId="66" fillId="4" borderId="10" xfId="0" applyNumberFormat="1" applyFont="1" applyFill="1" applyBorder="1" applyAlignment="1" quotePrefix="1">
      <alignment horizontal="right" vertical="center"/>
    </xf>
    <xf numFmtId="3" fontId="66" fillId="4" borderId="0" xfId="0" applyNumberFormat="1" applyFont="1" applyFill="1" applyBorder="1" applyAlignment="1" quotePrefix="1">
      <alignment horizontal="right" vertical="center"/>
    </xf>
    <xf numFmtId="3" fontId="67" fillId="4" borderId="0" xfId="0" applyNumberFormat="1" applyFont="1" applyFill="1"/>
    <xf numFmtId="3" fontId="66" fillId="4" borderId="31" xfId="0" applyNumberFormat="1" applyFont="1" applyFill="1" applyBorder="1" applyAlignment="1">
      <alignment horizontal="right" vertical="center"/>
    </xf>
    <xf numFmtId="3" fontId="67" fillId="4" borderId="27" xfId="0" applyNumberFormat="1" applyFont="1" applyFill="1" applyBorder="1"/>
    <xf numFmtId="3" fontId="65" fillId="4" borderId="10" xfId="0" applyNumberFormat="1" applyFont="1" applyFill="1" applyBorder="1" applyAlignment="1">
      <alignment horizontal="right" vertical="center"/>
    </xf>
    <xf numFmtId="3" fontId="65" fillId="4" borderId="0" xfId="0" applyNumberFormat="1" applyFont="1" applyFill="1" applyBorder="1" applyAlignment="1" quotePrefix="1">
      <alignment horizontal="right" vertical="justify"/>
    </xf>
    <xf numFmtId="3" fontId="65" fillId="4" borderId="31" xfId="0" applyNumberFormat="1" applyFont="1" applyFill="1" applyBorder="1" applyAlignment="1">
      <alignment horizontal="right" vertical="center"/>
    </xf>
    <xf numFmtId="3" fontId="65" fillId="4" borderId="0" xfId="0" applyNumberFormat="1" applyFont="1" applyFill="1" applyBorder="1" applyAlignment="1">
      <alignment horizontal="right" vertical="center"/>
    </xf>
    <xf numFmtId="229" fontId="0" fillId="0" borderId="0" xfId="0" applyNumberFormat="1"/>
    <xf numFmtId="9" fontId="4" fillId="0" borderId="0" xfId="0" applyNumberFormat="1" applyFont="1"/>
    <xf numFmtId="1" fontId="5" fillId="0" borderId="0" xfId="0" applyNumberFormat="1" applyFont="1" applyAlignment="1">
      <alignment vertical="top"/>
    </xf>
    <xf numFmtId="164" fontId="17" fillId="4" borderId="31" xfId="0" applyNumberFormat="1" applyFont="1" applyFill="1" applyBorder="1" applyAlignment="1">
      <alignment horizontal="right"/>
    </xf>
    <xf numFmtId="9" fontId="5" fillId="4" borderId="0" xfId="15" applyFont="1" applyFill="1" applyBorder="1" applyAlignment="1">
      <alignment horizontal="centerContinuous" vertical="center"/>
    </xf>
    <xf numFmtId="1" fontId="5" fillId="4" borderId="0" xfId="15" applyNumberFormat="1" applyFont="1" applyFill="1" applyBorder="1" applyAlignment="1">
      <alignment horizontal="centerContinuous" vertical="center"/>
    </xf>
    <xf numFmtId="1" fontId="29" fillId="4" borderId="0" xfId="15" applyNumberFormat="1" applyFont="1" applyFill="1" applyBorder="1" applyAlignment="1">
      <alignment horizontal="centerContinuous" vertical="center"/>
    </xf>
    <xf numFmtId="9" fontId="29" fillId="4" borderId="0" xfId="15" applyFont="1" applyFill="1" applyBorder="1" applyAlignment="1">
      <alignment horizontal="centerContinuous" vertical="center"/>
    </xf>
    <xf numFmtId="9" fontId="5" fillId="4" borderId="0" xfId="15" applyNumberFormat="1" applyFont="1" applyFill="1" applyBorder="1" applyAlignment="1" quotePrefix="1">
      <alignment horizontal="centerContinuous" vertical="center"/>
    </xf>
    <xf numFmtId="187" fontId="5" fillId="4" borderId="0" xfId="15" applyNumberFormat="1" applyFont="1" applyFill="1" applyBorder="1" applyAlignment="1">
      <alignment horizontal="right" vertical="center" indent="1"/>
    </xf>
    <xf numFmtId="187" fontId="29" fillId="4" borderId="0" xfId="15" applyNumberFormat="1" applyFont="1" applyFill="1" applyBorder="1" applyAlignment="1">
      <alignment horizontal="right" vertical="center" indent="1"/>
    </xf>
    <xf numFmtId="187" fontId="29" fillId="4" borderId="0" xfId="15" applyNumberFormat="1" applyFont="1" applyFill="1" applyBorder="1" applyAlignment="1" quotePrefix="1">
      <alignment horizontal="right" vertical="center" indent="1"/>
    </xf>
    <xf numFmtId="3" fontId="29" fillId="4" borderId="0" xfId="0" applyNumberFormat="1" applyFont="1" applyFill="1" applyBorder="1" applyAlignment="1">
      <alignment horizontal="right" indent="1"/>
    </xf>
    <xf numFmtId="0" fontId="0" fillId="0" borderId="0" xfId="0" applyAlignment="1">
      <alignment horizontal="left" vertical="top"/>
    </xf>
    <xf numFmtId="0" fontId="4" fillId="4" borderId="10" xfId="0" applyNumberFormat="1" applyFont="1" applyFill="1" applyBorder="1" applyAlignment="1">
      <alignment horizontal="centerContinuous" vertical="center"/>
    </xf>
    <xf numFmtId="0" fontId="73" fillId="0" borderId="0" xfId="0" applyFont="1" applyAlignment="1">
      <alignment vertical="center"/>
    </xf>
    <xf numFmtId="0" fontId="67" fillId="4" borderId="18" xfId="0" applyFont="1" applyFill="1" applyBorder="1" applyAlignment="1">
      <alignment vertical="center"/>
    </xf>
    <xf numFmtId="0" fontId="67" fillId="4" borderId="18" xfId="0" applyFont="1" applyFill="1" applyBorder="1"/>
    <xf numFmtId="0" fontId="67" fillId="4" borderId="34" xfId="0" applyFont="1" applyFill="1" applyBorder="1" applyAlignment="1">
      <alignment vertical="center"/>
    </xf>
    <xf numFmtId="164" fontId="27" fillId="4" borderId="10" xfId="0" applyNumberFormat="1" applyFont="1" applyFill="1" applyBorder="1" applyAlignment="1">
      <alignment horizontal="right" vertical="center"/>
    </xf>
    <xf numFmtId="164" fontId="27" fillId="4" borderId="0" xfId="0" applyNumberFormat="1" applyFont="1" applyFill="1" applyBorder="1" applyAlignment="1">
      <alignment horizontal="right" vertical="center"/>
    </xf>
    <xf numFmtId="164" fontId="27" fillId="4" borderId="27" xfId="0" applyNumberFormat="1" applyFont="1" applyFill="1" applyBorder="1" applyAlignment="1">
      <alignment horizontal="right" vertical="center"/>
    </xf>
    <xf numFmtId="164" fontId="14" fillId="4" borderId="5" xfId="0" applyNumberFormat="1" applyFont="1" applyFill="1" applyBorder="1" applyAlignment="1">
      <alignment horizontal="right" vertical="center"/>
    </xf>
    <xf numFmtId="3" fontId="67" fillId="4" borderId="10" xfId="0" applyNumberFormat="1" applyFont="1" applyFill="1" applyBorder="1" applyAlignment="1">
      <alignment horizontal="right" vertical="center"/>
    </xf>
    <xf numFmtId="3" fontId="67" fillId="4" borderId="0" xfId="0" applyNumberFormat="1" applyFont="1" applyFill="1" applyBorder="1" applyAlignment="1">
      <alignment horizontal="right" vertical="center"/>
    </xf>
    <xf numFmtId="3" fontId="67" fillId="4" borderId="27" xfId="0" applyNumberFormat="1" applyFont="1" applyFill="1" applyBorder="1" applyAlignment="1">
      <alignment horizontal="right" vertical="center"/>
    </xf>
    <xf numFmtId="164" fontId="67" fillId="4" borderId="27" xfId="0" applyNumberFormat="1" applyFont="1" applyFill="1" applyBorder="1" applyAlignment="1">
      <alignment horizontal="right" vertical="center"/>
    </xf>
    <xf numFmtId="3" fontId="10" fillId="4" borderId="5" xfId="0" applyNumberFormat="1" applyFont="1" applyFill="1" applyBorder="1" applyAlignment="1">
      <alignment horizontal="right" vertical="center"/>
    </xf>
    <xf numFmtId="3" fontId="27" fillId="4" borderId="10" xfId="0" applyNumberFormat="1" applyFont="1" applyFill="1" applyBorder="1" applyAlignment="1">
      <alignment horizontal="right" vertical="center"/>
    </xf>
    <xf numFmtId="3" fontId="27" fillId="4" borderId="0" xfId="0" applyNumberFormat="1" applyFont="1" applyFill="1" applyBorder="1" applyAlignment="1">
      <alignment horizontal="right" vertical="center"/>
    </xf>
    <xf numFmtId="3" fontId="27" fillId="4" borderId="27" xfId="0" applyNumberFormat="1" applyFont="1" applyFill="1" applyBorder="1" applyAlignment="1">
      <alignment horizontal="right" vertical="center"/>
    </xf>
    <xf numFmtId="3" fontId="27" fillId="4" borderId="31" xfId="0" applyNumberFormat="1" applyFont="1" applyFill="1" applyBorder="1" applyAlignment="1">
      <alignment horizontal="right" vertical="center"/>
    </xf>
    <xf numFmtId="3" fontId="14" fillId="4" borderId="5" xfId="0" applyNumberFormat="1" applyFont="1" applyFill="1" applyBorder="1" applyAlignment="1">
      <alignment horizontal="right" vertical="center"/>
    </xf>
    <xf numFmtId="0" fontId="67" fillId="4" borderId="27" xfId="0" applyFont="1" applyFill="1" applyBorder="1"/>
    <xf numFmtId="3" fontId="67" fillId="4" borderId="39" xfId="0" applyNumberFormat="1" applyFont="1" applyFill="1" applyBorder="1" applyAlignment="1">
      <alignment horizontal="right" vertical="center"/>
    </xf>
    <xf numFmtId="3" fontId="67" fillId="4" borderId="15" xfId="0" applyNumberFormat="1" applyFont="1" applyFill="1" applyBorder="1" applyAlignment="1">
      <alignment horizontal="right" vertical="center"/>
    </xf>
    <xf numFmtId="3" fontId="67" fillId="4" borderId="40" xfId="0" applyNumberFormat="1" applyFont="1" applyFill="1" applyBorder="1" applyAlignment="1">
      <alignment horizontal="right" vertical="center"/>
    </xf>
    <xf numFmtId="164" fontId="67" fillId="4" borderId="40" xfId="0" applyNumberFormat="1" applyFont="1" applyFill="1" applyBorder="1" applyAlignment="1">
      <alignment horizontal="right" vertical="center"/>
    </xf>
    <xf numFmtId="3" fontId="67" fillId="4" borderId="35" xfId="0" applyNumberFormat="1" applyFont="1" applyFill="1" applyBorder="1" applyAlignment="1">
      <alignment horizontal="right" vertical="center"/>
    </xf>
    <xf numFmtId="3" fontId="10" fillId="4" borderId="16" xfId="0" applyNumberFormat="1" applyFont="1" applyFill="1" applyBorder="1" applyAlignment="1">
      <alignment horizontal="right" vertical="center"/>
    </xf>
    <xf numFmtId="0" fontId="71" fillId="11" borderId="0" xfId="0" applyFont="1" applyFill="1" applyBorder="1" applyAlignment="1">
      <alignment horizontal="center" vertical="center"/>
    </xf>
    <xf numFmtId="0" fontId="11" fillId="2" borderId="19" xfId="0" applyFont="1" applyFill="1" applyBorder="1" applyAlignment="1">
      <alignment horizontal="centerContinuous"/>
    </xf>
    <xf numFmtId="0" fontId="5" fillId="2" borderId="19" xfId="0" applyFont="1" applyFill="1" applyBorder="1" applyAlignment="1">
      <alignment horizontal="centerContinuous"/>
    </xf>
    <xf numFmtId="0" fontId="11" fillId="2" borderId="23" xfId="0" applyFont="1" applyFill="1" applyBorder="1" applyAlignment="1">
      <alignment horizontal="centerContinuous"/>
    </xf>
    <xf numFmtId="0" fontId="71" fillId="11" borderId="60" xfId="0" applyFont="1" applyFill="1" applyBorder="1" applyAlignment="1">
      <alignment horizontal="centerContinuous" vertical="center"/>
    </xf>
    <xf numFmtId="0" fontId="0" fillId="11" borderId="58" xfId="0" applyFont="1" applyFill="1" applyBorder="1" applyAlignment="1">
      <alignment horizontal="centerContinuous" vertical="center"/>
    </xf>
    <xf numFmtId="0" fontId="71" fillId="11" borderId="11" xfId="0" applyFont="1" applyFill="1" applyBorder="1" applyAlignment="1">
      <alignment horizontal="center" vertical="center" wrapText="1"/>
    </xf>
    <xf numFmtId="0" fontId="71" fillId="11" borderId="21" xfId="0" applyFont="1" applyFill="1" applyBorder="1" applyAlignment="1">
      <alignment horizontal="center" vertical="center" wrapText="1"/>
    </xf>
    <xf numFmtId="0" fontId="71" fillId="11" borderId="8" xfId="0" applyFont="1" applyFill="1" applyBorder="1"/>
    <xf numFmtId="0" fontId="71" fillId="11" borderId="17" xfId="0" applyFont="1" applyFill="1" applyBorder="1"/>
    <xf numFmtId="0" fontId="71" fillId="11" borderId="7" xfId="0" applyFont="1" applyFill="1" applyBorder="1"/>
    <xf numFmtId="0" fontId="71" fillId="11" borderId="23" xfId="0" applyFont="1" applyFill="1" applyBorder="1" applyAlignment="1">
      <alignment horizontal="centerContinuous" vertical="center" wrapText="1"/>
    </xf>
    <xf numFmtId="0" fontId="71" fillId="11" borderId="0" xfId="0" applyFont="1" applyFill="1" applyBorder="1" applyAlignment="1">
      <alignment vertical="center"/>
    </xf>
    <xf numFmtId="0" fontId="71" fillId="11" borderId="18" xfId="0" applyFont="1" applyFill="1" applyBorder="1" applyAlignment="1">
      <alignment vertical="center"/>
    </xf>
    <xf numFmtId="0" fontId="71" fillId="11" borderId="10" xfId="0" applyFont="1" applyFill="1" applyBorder="1" applyAlignment="1">
      <alignment vertical="center"/>
    </xf>
    <xf numFmtId="0" fontId="71" fillId="11" borderId="18" xfId="0" applyFont="1" applyFill="1" applyBorder="1" applyAlignment="1">
      <alignment horizontal="center"/>
    </xf>
    <xf numFmtId="0" fontId="71" fillId="11" borderId="18" xfId="0" applyFont="1" applyFill="1" applyBorder="1"/>
    <xf numFmtId="3" fontId="71" fillId="11" borderId="18" xfId="0" applyNumberFormat="1" applyFont="1" applyFill="1" applyBorder="1" applyAlignment="1">
      <alignment horizontal="center"/>
    </xf>
    <xf numFmtId="3" fontId="71" fillId="11" borderId="10" xfId="0" applyNumberFormat="1" applyFont="1" applyFill="1" applyBorder="1" applyAlignment="1">
      <alignment horizontal="center"/>
    </xf>
    <xf numFmtId="0" fontId="71" fillId="11" borderId="61" xfId="0" applyFont="1" applyFill="1" applyBorder="1" applyAlignment="1">
      <alignment horizontal="center"/>
    </xf>
    <xf numFmtId="0" fontId="71" fillId="11" borderId="62" xfId="0" applyFont="1" applyFill="1" applyBorder="1"/>
    <xf numFmtId="0" fontId="71" fillId="11" borderId="63" xfId="0" applyFont="1" applyFill="1" applyBorder="1"/>
    <xf numFmtId="0" fontId="71" fillId="11" borderId="64" xfId="0" applyFont="1" applyFill="1" applyBorder="1"/>
    <xf numFmtId="0" fontId="71" fillId="11" borderId="61" xfId="0" applyFont="1" applyFill="1" applyBorder="1"/>
    <xf numFmtId="0" fontId="71" fillId="11" borderId="23" xfId="0" applyFont="1" applyFill="1" applyBorder="1" applyAlignment="1">
      <alignment horizontal="center" vertical="center" wrapText="1"/>
    </xf>
    <xf numFmtId="0" fontId="71" fillId="11" borderId="18" xfId="0" applyFont="1" applyFill="1" applyBorder="1" applyAlignment="1">
      <alignment horizontal="centerContinuous" vertical="center"/>
    </xf>
    <xf numFmtId="0" fontId="71" fillId="11" borderId="10" xfId="0" applyFont="1" applyFill="1" applyBorder="1" applyAlignment="1">
      <alignment horizontal="centerContinuous" vertical="center"/>
    </xf>
    <xf numFmtId="0" fontId="71" fillId="11" borderId="0" xfId="0" applyFont="1" applyFill="1" applyBorder="1" applyAlignment="1">
      <alignment/>
    </xf>
    <xf numFmtId="0" fontId="71" fillId="11" borderId="18" xfId="0" applyFont="1" applyFill="1" applyBorder="1" applyAlignment="1">
      <alignment/>
    </xf>
    <xf numFmtId="0" fontId="71" fillId="11" borderId="23" xfId="0" applyFont="1" applyFill="1" applyBorder="1" applyAlignment="1">
      <alignment/>
    </xf>
    <xf numFmtId="184" fontId="71" fillId="11" borderId="18" xfId="0" applyNumberFormat="1" applyFont="1" applyFill="1" applyBorder="1" applyAlignment="1">
      <alignment horizontal="center"/>
    </xf>
    <xf numFmtId="184" fontId="71" fillId="11" borderId="10" xfId="0" applyNumberFormat="1" applyFont="1" applyFill="1" applyBorder="1" applyAlignment="1">
      <alignment horizontal="center"/>
    </xf>
    <xf numFmtId="0" fontId="71" fillId="11" borderId="22" xfId="0" applyFont="1" applyFill="1" applyBorder="1"/>
    <xf numFmtId="0" fontId="0" fillId="0" borderId="0" xfId="0" applyFont="1"/>
    <xf numFmtId="0" fontId="71" fillId="11" borderId="60" xfId="0" applyFont="1" applyFill="1" applyBorder="1" applyAlignment="1">
      <alignment horizontal="center" vertical="center"/>
    </xf>
    <xf numFmtId="0" fontId="71" fillId="11" borderId="10" xfId="0" applyFont="1" applyFill="1" applyBorder="1" applyAlignment="1">
      <alignment horizontal="center" vertical="center"/>
    </xf>
    <xf numFmtId="0" fontId="11" fillId="2" borderId="7" xfId="0" applyFont="1" applyFill="1" applyBorder="1" applyAlignment="1">
      <alignment horizontal="centerContinuous"/>
    </xf>
    <xf numFmtId="0" fontId="71" fillId="11" borderId="7" xfId="0" applyFont="1" applyFill="1" applyBorder="1" applyAlignment="1">
      <alignment horizontal="centerContinuous" vertical="center"/>
    </xf>
    <xf numFmtId="0" fontId="71" fillId="11" borderId="8" xfId="0" applyFont="1" applyFill="1" applyBorder="1" applyAlignment="1">
      <alignment horizontal="centerContinuous" vertical="center"/>
    </xf>
    <xf numFmtId="0" fontId="71" fillId="11" borderId="17" xfId="0" applyFont="1" applyFill="1" applyBorder="1" applyAlignment="1">
      <alignment horizontal="centerContinuous" vertical="center"/>
    </xf>
    <xf numFmtId="0" fontId="0" fillId="11" borderId="8" xfId="0" applyFont="1" applyFill="1" applyBorder="1" applyAlignment="1">
      <alignment horizontal="centerContinuous" vertical="center"/>
    </xf>
    <xf numFmtId="0" fontId="71" fillId="11" borderId="60" xfId="0" applyFont="1" applyFill="1" applyBorder="1" applyAlignment="1">
      <alignment horizontal="center" vertical="center" wrapText="1"/>
    </xf>
    <xf numFmtId="0" fontId="71" fillId="11" borderId="10" xfId="0" applyFont="1" applyFill="1" applyBorder="1" applyAlignment="1">
      <alignment horizontal="center" vertical="center" wrapText="1"/>
    </xf>
    <xf numFmtId="0" fontId="71" fillId="11" borderId="10" xfId="0" applyFont="1" applyFill="1" applyBorder="1" applyAlignment="1">
      <alignment vertical="center" wrapText="1"/>
    </xf>
    <xf numFmtId="0" fontId="71" fillId="11" borderId="0" xfId="0" applyFont="1" applyFill="1" applyBorder="1" applyAlignment="1">
      <alignment horizontal="center"/>
    </xf>
    <xf numFmtId="0" fontId="71" fillId="11" borderId="64" xfId="0" applyFont="1" applyFill="1" applyBorder="1" applyAlignment="1">
      <alignment horizontal="center"/>
    </xf>
    <xf numFmtId="3" fontId="71" fillId="11" borderId="21" xfId="0" applyNumberFormat="1" applyFont="1" applyFill="1" applyBorder="1" applyAlignment="1">
      <alignment horizontal="center"/>
    </xf>
    <xf numFmtId="0" fontId="31" fillId="0" borderId="0" xfId="20" applyBorder="1" applyAlignment="1" applyProtection="1">
      <alignment vertical="top"/>
      <protection/>
    </xf>
    <xf numFmtId="0" fontId="71" fillId="0" borderId="0" xfId="0" applyFont="1" applyAlignment="1">
      <alignment vertical="top"/>
    </xf>
    <xf numFmtId="0" fontId="31" fillId="0" borderId="0" xfId="20" applyAlignment="1" applyProtection="1">
      <alignment vertical="top"/>
      <protection/>
    </xf>
    <xf numFmtId="0" fontId="0" fillId="12" borderId="0" xfId="0" applyFill="1" applyBorder="1" applyAlignment="1">
      <alignment vertical="top"/>
    </xf>
    <xf numFmtId="0" fontId="31" fillId="0" borderId="0" xfId="20" applyBorder="1" applyAlignment="1" applyProtection="1">
      <alignment vertical="top" wrapText="1"/>
      <protection/>
    </xf>
    <xf numFmtId="0" fontId="31" fillId="0" borderId="0" xfId="20" applyFill="1" applyBorder="1" applyAlignment="1" applyProtection="1">
      <alignment vertical="top" wrapText="1"/>
      <protection/>
    </xf>
    <xf numFmtId="0" fontId="0" fillId="12" borderId="0" xfId="0" applyFill="1" applyBorder="1" applyAlignment="1">
      <alignment horizontal="center" vertical="top"/>
    </xf>
    <xf numFmtId="0" fontId="71" fillId="0" borderId="0" xfId="0" applyFont="1" applyAlignment="1">
      <alignment horizontal="center" vertical="top"/>
    </xf>
    <xf numFmtId="0" fontId="8" fillId="0" borderId="0" xfId="0" applyFont="1" applyFill="1" applyBorder="1" applyAlignment="1">
      <alignment horizontal="left" indent="1"/>
    </xf>
    <xf numFmtId="0" fontId="27" fillId="0" borderId="3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7" xfId="0" applyFont="1" applyFill="1" applyBorder="1" applyAlignment="1">
      <alignment horizontal="center" vertical="center"/>
    </xf>
    <xf numFmtId="0" fontId="4" fillId="0" borderId="0" xfId="0" applyFont="1" applyAlignment="1">
      <alignment horizontal="center"/>
    </xf>
    <xf numFmtId="0" fontId="14" fillId="0" borderId="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xf>
    <xf numFmtId="0" fontId="5" fillId="0" borderId="0" xfId="0" applyFont="1" applyFill="1" applyBorder="1" applyAlignment="1">
      <alignment horizontal="center"/>
    </xf>
    <xf numFmtId="9" fontId="5" fillId="0" borderId="10" xfId="0" applyNumberFormat="1" applyFont="1" applyFill="1" applyBorder="1" applyAlignment="1">
      <alignment horizontal="center"/>
    </xf>
    <xf numFmtId="0" fontId="11" fillId="2" borderId="18" xfId="0" applyFont="1" applyFill="1" applyBorder="1" applyAlignment="1">
      <alignment horizontal="center" vertical="center"/>
    </xf>
    <xf numFmtId="0" fontId="6" fillId="2" borderId="18" xfId="0" applyFont="1" applyFill="1" applyBorder="1" applyAlignment="1">
      <alignment horizontal="center" vertical="center"/>
    </xf>
    <xf numFmtId="0" fontId="5" fillId="2" borderId="18" xfId="0" applyFont="1" applyFill="1" applyBorder="1" applyAlignment="1">
      <alignment horizont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Border="1" applyAlignment="1">
      <alignment horizontal="center"/>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2" borderId="8" xfId="0" applyFont="1" applyFill="1" applyBorder="1" applyAlignment="1">
      <alignment horizontal="center"/>
    </xf>
    <xf numFmtId="0" fontId="5" fillId="2" borderId="17" xfId="0" applyFont="1" applyFill="1" applyBorder="1" applyAlignment="1">
      <alignment horizontal="center"/>
    </xf>
    <xf numFmtId="0" fontId="11" fillId="2" borderId="18" xfId="0" applyFont="1" applyFill="1" applyBorder="1" applyAlignment="1">
      <alignment horizontal="center"/>
    </xf>
    <xf numFmtId="0" fontId="6" fillId="2" borderId="18" xfId="0" applyFont="1" applyFill="1" applyBorder="1" applyAlignment="1">
      <alignment horizontal="center" vertical="top"/>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5" fillId="3" borderId="8" xfId="0" applyFont="1" applyFill="1" applyBorder="1" applyAlignment="1">
      <alignment horizontal="center"/>
    </xf>
    <xf numFmtId="0" fontId="5" fillId="3" borderId="10" xfId="0" applyFont="1" applyFill="1" applyBorder="1" applyAlignment="1">
      <alignment horizontal="center"/>
    </xf>
    <xf numFmtId="0" fontId="5" fillId="3" borderId="0" xfId="0" applyFont="1" applyFill="1" applyBorder="1" applyAlignment="1">
      <alignment horizontal="center"/>
    </xf>
    <xf numFmtId="0" fontId="5" fillId="3" borderId="27" xfId="0" applyFont="1" applyFill="1" applyBorder="1" applyAlignment="1">
      <alignment horizontal="center"/>
    </xf>
    <xf numFmtId="0" fontId="5" fillId="3" borderId="31" xfId="0" applyFont="1" applyFill="1" applyBorder="1" applyAlignment="1">
      <alignment horizontal="center"/>
    </xf>
    <xf numFmtId="0" fontId="5" fillId="3" borderId="5" xfId="0" applyFont="1" applyFill="1" applyBorder="1" applyAlignment="1">
      <alignment horizontal="center"/>
    </xf>
    <xf numFmtId="0" fontId="5" fillId="3" borderId="10" xfId="0" applyFont="1" applyFill="1" applyBorder="1" applyAlignment="1">
      <alignment horizontal="center" vertical="center"/>
    </xf>
    <xf numFmtId="0" fontId="5" fillId="3" borderId="0" xfId="0" applyFont="1" applyFill="1" applyBorder="1" applyAlignment="1">
      <alignment horizontal="center" vertical="center"/>
    </xf>
    <xf numFmtId="3" fontId="5" fillId="3" borderId="31"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3" fontId="5" fillId="3" borderId="18" xfId="0" applyNumberFormat="1" applyFont="1" applyFill="1" applyBorder="1" applyAlignment="1">
      <alignment horizontal="center" vertical="center"/>
    </xf>
    <xf numFmtId="0" fontId="8" fillId="0" borderId="0" xfId="0" applyFont="1" applyFill="1" applyBorder="1" applyAlignment="1">
      <alignment horizontal="center" vertical="top"/>
    </xf>
    <xf numFmtId="0" fontId="4" fillId="0" borderId="18" xfId="0" applyFont="1" applyFill="1" applyBorder="1" applyAlignment="1">
      <alignment horizontal="center" vertical="center"/>
    </xf>
    <xf numFmtId="0" fontId="5" fillId="4" borderId="4" xfId="0" applyFont="1" applyFill="1" applyBorder="1" applyAlignment="1">
      <alignment horizontal="left" vertical="center"/>
    </xf>
    <xf numFmtId="0" fontId="5" fillId="4" borderId="18" xfId="0" applyFont="1" applyFill="1" applyBorder="1" applyAlignment="1">
      <alignment horizontal="left" vertical="center"/>
    </xf>
    <xf numFmtId="0" fontId="5" fillId="0" borderId="4" xfId="0" applyFont="1" applyFill="1" applyBorder="1" applyAlignment="1">
      <alignment horizontal="center" vertical="center"/>
    </xf>
    <xf numFmtId="0" fontId="5" fillId="4" borderId="18" xfId="0" applyFont="1" applyFill="1" applyBorder="1" applyAlignment="1">
      <alignment horizontal="left" vertical="center"/>
    </xf>
    <xf numFmtId="0" fontId="5" fillId="0" borderId="4" xfId="0" applyFont="1" applyFill="1" applyBorder="1" applyAlignment="1">
      <alignment horizontal="center" vertical="center"/>
    </xf>
    <xf numFmtId="0" fontId="22" fillId="0" borderId="0" xfId="0" applyFont="1" applyFill="1" applyBorder="1" applyAlignment="1">
      <alignment horizontal="center"/>
    </xf>
    <xf numFmtId="0" fontId="0" fillId="0" borderId="0" xfId="0" applyAlignment="1">
      <alignment/>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8" xfId="0" applyFont="1" applyFill="1" applyBorder="1" applyAlignment="1">
      <alignment horizontal="center" vertical="center"/>
    </xf>
    <xf numFmtId="0" fontId="14" fillId="0" borderId="27" xfId="0" applyFont="1" applyFill="1" applyBorder="1" applyAlignment="1">
      <alignment horizontal="center" vertical="center"/>
    </xf>
    <xf numFmtId="0" fontId="4" fillId="0" borderId="10" xfId="0" applyFont="1" applyBorder="1" applyAlignment="1">
      <alignment horizontal="center" vertical="center"/>
    </xf>
    <xf numFmtId="0" fontId="5" fillId="4" borderId="0" xfId="0" applyNumberFormat="1" applyFont="1" applyFill="1" applyBorder="1" applyAlignment="1">
      <alignment horizontal="center" vertical="center"/>
    </xf>
    <xf numFmtId="0" fontId="5" fillId="3" borderId="31" xfId="0" applyFont="1" applyFill="1" applyBorder="1" applyAlignment="1" applyProtection="1">
      <alignment horizontal="center" vertical="top"/>
      <protection/>
    </xf>
    <xf numFmtId="0" fontId="5" fillId="3" borderId="0" xfId="0" applyFont="1" applyFill="1" applyBorder="1" applyAlignment="1" applyProtection="1">
      <alignment horizontal="center" vertical="top"/>
      <protection/>
    </xf>
    <xf numFmtId="0" fontId="5" fillId="3" borderId="5" xfId="0" applyFont="1" applyFill="1" applyBorder="1" applyAlignment="1" applyProtection="1">
      <alignment horizontal="center" vertical="top"/>
      <protection/>
    </xf>
    <xf numFmtId="0" fontId="5" fillId="3" borderId="31" xfId="0" applyFont="1" applyFill="1" applyBorder="1" applyAlignment="1">
      <alignment horizontal="center" vertical="center"/>
    </xf>
    <xf numFmtId="0" fontId="8" fillId="0" borderId="0" xfId="0" applyFont="1" applyFill="1" applyBorder="1" applyAlignment="1">
      <alignment horizontal="center"/>
    </xf>
    <xf numFmtId="0" fontId="5" fillId="4" borderId="4" xfId="0" applyFont="1" applyFill="1" applyBorder="1" applyAlignment="1">
      <alignment horizontal="center" vertical="center"/>
    </xf>
    <xf numFmtId="0" fontId="5" fillId="4" borderId="0" xfId="0" applyFont="1" applyFill="1" applyBorder="1" applyAlignment="1">
      <alignment horizontal="center" vertical="center"/>
    </xf>
    <xf numFmtId="0" fontId="14" fillId="3" borderId="0" xfId="0" applyFont="1" applyFill="1" applyBorder="1" applyAlignment="1">
      <alignment horizontal="center"/>
    </xf>
    <xf numFmtId="0" fontId="14" fillId="3" borderId="31" xfId="0" applyFont="1" applyFill="1" applyBorder="1" applyAlignment="1">
      <alignment horizont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top"/>
    </xf>
    <xf numFmtId="0" fontId="14" fillId="3" borderId="21" xfId="0" applyFont="1" applyFill="1" applyBorder="1" applyAlignment="1">
      <alignment horizontal="center" vertical="top"/>
    </xf>
    <xf numFmtId="0" fontId="5" fillId="3" borderId="7" xfId="0" applyFont="1" applyFill="1" applyBorder="1" applyAlignment="1">
      <alignment horizontal="center"/>
    </xf>
    <xf numFmtId="0" fontId="5" fillId="3" borderId="17" xfId="0" applyFont="1" applyFill="1" applyBorder="1" applyAlignment="1">
      <alignment horizontal="center"/>
    </xf>
    <xf numFmtId="0" fontId="5" fillId="3" borderId="36" xfId="0" applyNumberFormat="1" applyFont="1" applyFill="1" applyBorder="1" applyAlignment="1">
      <alignment horizontal="center"/>
    </xf>
    <xf numFmtId="0" fontId="5" fillId="3" borderId="8" xfId="0" applyNumberFormat="1" applyFont="1" applyFill="1" applyBorder="1" applyAlignment="1">
      <alignment horizontal="center"/>
    </xf>
    <xf numFmtId="0" fontId="5" fillId="3" borderId="0" xfId="0" applyFont="1" applyFill="1" applyBorder="1" applyAlignment="1">
      <alignment horizontal="center"/>
    </xf>
    <xf numFmtId="0" fontId="5" fillId="3" borderId="10" xfId="0" applyNumberFormat="1" applyFont="1" applyFill="1" applyBorder="1" applyAlignment="1">
      <alignment horizontal="center"/>
    </xf>
    <xf numFmtId="0" fontId="5" fillId="3" borderId="0" xfId="0" applyNumberFormat="1" applyFont="1" applyFill="1" applyBorder="1" applyAlignment="1">
      <alignment horizontal="center"/>
    </xf>
    <xf numFmtId="0" fontId="5" fillId="3" borderId="4" xfId="0" applyFont="1" applyFill="1" applyBorder="1" applyAlignment="1">
      <alignment horizontal="center" vertical="center"/>
    </xf>
    <xf numFmtId="0" fontId="5" fillId="3" borderId="18" xfId="0" applyFont="1" applyFill="1" applyBorder="1" applyAlignment="1">
      <alignment horizontal="center" vertical="center"/>
    </xf>
    <xf numFmtId="0" fontId="5" fillId="4" borderId="10" xfId="0" applyFont="1" applyFill="1" applyBorder="1" applyAlignment="1">
      <alignment horizontal="center" vertical="center"/>
    </xf>
    <xf numFmtId="0" fontId="4" fillId="0" borderId="0" xfId="0" applyFont="1" applyAlignment="1">
      <alignment horizontal="center"/>
    </xf>
    <xf numFmtId="0" fontId="27" fillId="0" borderId="1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5" xfId="0"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37" xfId="0" applyNumberFormat="1" applyFont="1" applyFill="1" applyBorder="1" applyAlignment="1">
      <alignment horizontal="center" vertical="center"/>
    </xf>
    <xf numFmtId="0" fontId="33" fillId="0" borderId="32" xfId="0" applyFont="1" applyBorder="1" applyAlignment="1">
      <alignment horizontal="center" vertical="center"/>
    </xf>
    <xf numFmtId="0" fontId="33" fillId="0" borderId="21" xfId="0" applyFont="1" applyBorder="1" applyAlignment="1">
      <alignment horizontal="center" vertical="center"/>
    </xf>
    <xf numFmtId="0" fontId="33" fillId="0" borderId="29" xfId="0" applyFont="1" applyBorder="1" applyAlignment="1">
      <alignment horizontal="center" vertical="center"/>
    </xf>
    <xf numFmtId="49" fontId="8" fillId="0" borderId="1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0" fontId="33" fillId="0" borderId="31" xfId="0" applyFont="1" applyBorder="1" applyAlignment="1">
      <alignment horizontal="center" vertical="center"/>
    </xf>
    <xf numFmtId="0" fontId="33" fillId="0" borderId="0" xfId="0" applyFont="1" applyBorder="1" applyAlignment="1">
      <alignment horizontal="center" vertical="center"/>
    </xf>
    <xf numFmtId="0" fontId="33" fillId="0" borderId="5" xfId="0" applyFont="1" applyBorder="1" applyAlignment="1">
      <alignment horizontal="center" vertical="center"/>
    </xf>
    <xf numFmtId="49" fontId="8" fillId="0" borderId="32"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4" fillId="0" borderId="18" xfId="0" applyFont="1" applyFill="1" applyBorder="1" applyAlignment="1">
      <alignment horizontal="center" vertic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10" xfId="0" applyFont="1" applyFill="1" applyBorder="1" applyAlignment="1">
      <alignment horizontal="center"/>
    </xf>
    <xf numFmtId="0" fontId="11" fillId="2" borderId="0" xfId="0" applyFont="1" applyFill="1" applyBorder="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top"/>
    </xf>
    <xf numFmtId="0" fontId="6" fillId="2" borderId="0" xfId="0" applyFont="1" applyFill="1" applyBorder="1" applyAlignment="1">
      <alignment horizontal="center" vertical="top"/>
    </xf>
    <xf numFmtId="0" fontId="14" fillId="0" borderId="1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xf>
    <xf numFmtId="0" fontId="15" fillId="0" borderId="18" xfId="0" applyFont="1" applyFill="1" applyBorder="1" applyAlignment="1">
      <alignment horizontal="center"/>
    </xf>
    <xf numFmtId="0" fontId="6" fillId="2" borderId="4" xfId="0" applyFont="1" applyFill="1" applyBorder="1" applyAlignment="1">
      <alignment horizontal="center"/>
    </xf>
    <xf numFmtId="0" fontId="6" fillId="2" borderId="0" xfId="0" applyFont="1" applyFill="1" applyBorder="1" applyAlignment="1">
      <alignment horizontal="center"/>
    </xf>
    <xf numFmtId="0" fontId="6" fillId="2" borderId="5" xfId="0" applyFont="1" applyFill="1" applyBorder="1" applyAlignment="1">
      <alignment horizontal="center"/>
    </xf>
    <xf numFmtId="0" fontId="18" fillId="2" borderId="4" xfId="0" applyFont="1" applyFill="1" applyBorder="1" applyAlignment="1">
      <alignment horizontal="center"/>
    </xf>
    <xf numFmtId="0" fontId="18" fillId="2" borderId="0" xfId="0" applyFont="1" applyFill="1" applyBorder="1" applyAlignment="1">
      <alignment horizontal="center"/>
    </xf>
    <xf numFmtId="0" fontId="18" fillId="2" borderId="5" xfId="0" applyFont="1" applyFill="1" applyBorder="1" applyAlignment="1">
      <alignment horizontal="center"/>
    </xf>
    <xf numFmtId="0" fontId="14" fillId="0" borderId="4" xfId="0" applyFont="1" applyFill="1" applyBorder="1" applyAlignment="1">
      <alignment horizontal="center"/>
    </xf>
    <xf numFmtId="0" fontId="14" fillId="0" borderId="18" xfId="0" applyFont="1" applyFill="1" applyBorder="1" applyAlignment="1">
      <alignment horizontal="center"/>
    </xf>
    <xf numFmtId="0" fontId="14" fillId="0" borderId="10" xfId="0" applyFont="1" applyFill="1" applyBorder="1" applyAlignment="1">
      <alignment horizontal="center"/>
    </xf>
    <xf numFmtId="0" fontId="14" fillId="0" borderId="27" xfId="0" applyFont="1" applyFill="1" applyBorder="1" applyAlignment="1">
      <alignment horizont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11" fillId="2" borderId="4" xfId="0" applyFont="1" applyFill="1" applyBorder="1" applyAlignment="1">
      <alignment horizontal="center"/>
    </xf>
    <xf numFmtId="0" fontId="11" fillId="2" borderId="0" xfId="0" applyFont="1" applyFill="1" applyBorder="1" applyAlignment="1">
      <alignment horizontal="center"/>
    </xf>
    <xf numFmtId="0" fontId="11" fillId="2" borderId="5" xfId="0" applyFont="1" applyFill="1" applyBorder="1" applyAlignment="1">
      <alignment horizontal="center"/>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5" fillId="0" borderId="0" xfId="0" applyFont="1" applyFill="1" applyBorder="1" applyAlignment="1">
      <alignment horizontal="center"/>
    </xf>
    <xf numFmtId="9" fontId="21" fillId="0" borderId="7" xfId="0" applyNumberFormat="1" applyFont="1" applyFill="1" applyBorder="1" applyAlignment="1">
      <alignment horizontal="center" vertical="center"/>
    </xf>
    <xf numFmtId="9" fontId="21" fillId="0" borderId="8" xfId="0" applyNumberFormat="1" applyFont="1" applyFill="1" applyBorder="1" applyAlignment="1">
      <alignment horizontal="center" vertical="center"/>
    </xf>
    <xf numFmtId="9" fontId="21" fillId="0" borderId="10" xfId="0" applyNumberFormat="1" applyFont="1" applyFill="1" applyBorder="1" applyAlignment="1">
      <alignment horizontal="center" vertical="center"/>
    </xf>
    <xf numFmtId="9" fontId="21" fillId="0" borderId="0" xfId="0" applyNumberFormat="1" applyFont="1" applyFill="1" applyBorder="1" applyAlignment="1">
      <alignment horizontal="center" vertic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2" borderId="8" xfId="0" applyFont="1" applyFill="1" applyBorder="1" applyAlignment="1">
      <alignment horizontal="center"/>
    </xf>
    <xf numFmtId="0" fontId="5" fillId="2" borderId="17" xfId="0" applyFont="1" applyFill="1" applyBorder="1" applyAlignment="1">
      <alignment horizontal="center"/>
    </xf>
    <xf numFmtId="0" fontId="11" fillId="2" borderId="1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8" xfId="0" applyFont="1" applyFill="1" applyBorder="1" applyAlignment="1">
      <alignment horizontal="center" vertical="center"/>
    </xf>
    <xf numFmtId="0" fontId="6" fillId="2" borderId="18" xfId="0" applyFont="1" applyFill="1" applyBorder="1" applyAlignment="1">
      <alignment horizontal="center" vertical="center"/>
    </xf>
    <xf numFmtId="0" fontId="5" fillId="2" borderId="0" xfId="0" applyFont="1" applyFill="1" applyBorder="1" applyAlignment="1">
      <alignment horizontal="center"/>
    </xf>
    <xf numFmtId="0" fontId="5" fillId="2" borderId="18" xfId="0" applyFont="1" applyFill="1" applyBorder="1" applyAlignment="1">
      <alignment horizontal="center"/>
    </xf>
    <xf numFmtId="9" fontId="5" fillId="0" borderId="31"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9" fontId="5" fillId="0" borderId="18" xfId="0" applyNumberFormat="1" applyFont="1" applyFill="1" applyBorder="1" applyAlignment="1">
      <alignment horizontal="center" vertical="center"/>
    </xf>
    <xf numFmtId="9" fontId="5" fillId="0" borderId="10" xfId="0" applyNumberFormat="1" applyFont="1" applyFill="1" applyBorder="1" applyAlignment="1">
      <alignment horizontal="center"/>
    </xf>
    <xf numFmtId="9" fontId="5" fillId="0" borderId="0" xfId="0" applyNumberFormat="1"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9" fontId="5" fillId="0" borderId="27" xfId="0" applyNumberFormat="1" applyFont="1" applyFill="1" applyBorder="1" applyAlignment="1">
      <alignment horizontal="center" vertical="center"/>
    </xf>
    <xf numFmtId="0" fontId="4" fillId="0" borderId="0" xfId="0" applyFont="1" applyBorder="1" applyAlignment="1">
      <alignment horizontal="center"/>
    </xf>
    <xf numFmtId="0" fontId="4" fillId="0" borderId="27" xfId="0" applyFont="1" applyBorder="1" applyAlignment="1">
      <alignment horizontal="center"/>
    </xf>
    <xf numFmtId="9" fontId="21" fillId="0" borderId="36" xfId="0" applyNumberFormat="1" applyFont="1" applyFill="1" applyBorder="1" applyAlignment="1">
      <alignment horizontal="center" vertical="center"/>
    </xf>
    <xf numFmtId="9" fontId="21" fillId="0" borderId="27" xfId="0" applyNumberFormat="1" applyFont="1" applyFill="1" applyBorder="1" applyAlignment="1">
      <alignment horizontal="center" vertical="center"/>
    </xf>
    <xf numFmtId="0" fontId="20" fillId="2" borderId="7" xfId="0" applyFont="1" applyFill="1" applyBorder="1" applyAlignment="1">
      <alignment horizontal="center"/>
    </xf>
    <xf numFmtId="0" fontId="20" fillId="2" borderId="8" xfId="0" applyFont="1" applyFill="1" applyBorder="1" applyAlignment="1">
      <alignment horizontal="center"/>
    </xf>
    <xf numFmtId="1" fontId="5" fillId="0" borderId="10" xfId="0" applyNumberFormat="1" applyFont="1" applyFill="1" applyBorder="1" applyAlignment="1">
      <alignment horizontal="center"/>
    </xf>
    <xf numFmtId="1" fontId="5" fillId="0" borderId="0" xfId="0" applyNumberFormat="1" applyFont="1" applyFill="1" applyBorder="1" applyAlignment="1">
      <alignment horizontal="center"/>
    </xf>
    <xf numFmtId="0" fontId="14" fillId="0" borderId="10" xfId="0" applyFont="1" applyFill="1" applyBorder="1" applyAlignment="1">
      <alignment horizontal="center" vertical="top"/>
    </xf>
    <xf numFmtId="0" fontId="14" fillId="0" borderId="0" xfId="0" applyFont="1" applyFill="1" applyBorder="1" applyAlignment="1">
      <alignment horizontal="center" vertical="top"/>
    </xf>
    <xf numFmtId="0" fontId="14" fillId="0" borderId="27" xfId="0" applyFont="1" applyFill="1" applyBorder="1" applyAlignment="1">
      <alignment horizontal="center" vertical="top"/>
    </xf>
    <xf numFmtId="0" fontId="5" fillId="2" borderId="8" xfId="0" applyFont="1" applyFill="1" applyBorder="1" applyAlignment="1">
      <alignment horizontal="center"/>
    </xf>
    <xf numFmtId="0" fontId="5" fillId="2" borderId="17" xfId="0" applyFont="1" applyFill="1" applyBorder="1" applyAlignment="1">
      <alignment horizontal="center"/>
    </xf>
    <xf numFmtId="0" fontId="11" fillId="2" borderId="18" xfId="0" applyFont="1" applyFill="1" applyBorder="1" applyAlignment="1">
      <alignment horizontal="center"/>
    </xf>
    <xf numFmtId="0" fontId="6" fillId="2" borderId="18" xfId="0" applyFont="1" applyFill="1" applyBorder="1" applyAlignment="1">
      <alignment horizontal="center" vertical="top"/>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Border="1" applyAlignment="1">
      <alignment horizontal="center" vertical="center"/>
    </xf>
    <xf numFmtId="49" fontId="8" fillId="0" borderId="65" xfId="0" applyNumberFormat="1" applyFont="1" applyFill="1" applyBorder="1" applyAlignment="1">
      <alignment horizontal="center" vertical="center"/>
    </xf>
    <xf numFmtId="49" fontId="8" fillId="0" borderId="62" xfId="0" applyNumberFormat="1" applyFont="1" applyFill="1" applyBorder="1" applyAlignment="1">
      <alignment horizontal="center" vertical="center"/>
    </xf>
    <xf numFmtId="49" fontId="8" fillId="0" borderId="66"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0" fontId="8" fillId="0" borderId="32" xfId="0" applyFont="1" applyFill="1" applyBorder="1" applyAlignment="1">
      <alignment horizontal="center" vertical="top"/>
    </xf>
    <xf numFmtId="0" fontId="8" fillId="0" borderId="37" xfId="0" applyFont="1" applyFill="1" applyBorder="1" applyAlignment="1">
      <alignment horizontal="center" vertical="top"/>
    </xf>
    <xf numFmtId="0" fontId="4" fillId="0" borderId="3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4" fillId="0" borderId="31" xfId="0" applyFont="1" applyBorder="1" applyAlignment="1">
      <alignment horizontal="center" vertical="center"/>
    </xf>
    <xf numFmtId="0" fontId="4" fillId="0" borderId="27" xfId="0" applyFont="1" applyBorder="1" applyAlignment="1">
      <alignment horizontal="center" vertical="center"/>
    </xf>
    <xf numFmtId="0" fontId="11" fillId="2" borderId="10" xfId="0" applyFont="1" applyFill="1" applyBorder="1" applyAlignment="1">
      <alignment horizontal="center"/>
    </xf>
    <xf numFmtId="0" fontId="11" fillId="2" borderId="18" xfId="0" applyFont="1" applyFill="1" applyBorder="1" applyAlignment="1">
      <alignment horizontal="center"/>
    </xf>
    <xf numFmtId="0" fontId="6" fillId="2" borderId="10" xfId="0" applyFont="1" applyFill="1" applyBorder="1" applyAlignment="1">
      <alignment horizontal="center"/>
    </xf>
    <xf numFmtId="0" fontId="6" fillId="2" borderId="18" xfId="0" applyFont="1" applyFill="1" applyBorder="1" applyAlignment="1">
      <alignment horizontal="center"/>
    </xf>
    <xf numFmtId="0" fontId="6" fillId="2" borderId="11" xfId="0" applyFont="1" applyFill="1" applyBorder="1" applyAlignment="1">
      <alignment horizontal="center" vertical="top"/>
    </xf>
    <xf numFmtId="0" fontId="6" fillId="2" borderId="21" xfId="0" applyFont="1" applyFill="1" applyBorder="1" applyAlignment="1">
      <alignment horizontal="center" vertical="top"/>
    </xf>
    <xf numFmtId="0" fontId="6" fillId="2" borderId="22" xfId="0" applyFont="1" applyFill="1" applyBorder="1" applyAlignment="1">
      <alignment horizontal="center" vertical="top"/>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5" fillId="0" borderId="27" xfId="0" applyFont="1" applyFill="1" applyBorder="1" applyAlignment="1">
      <alignment horizontal="center" vertical="center"/>
    </xf>
    <xf numFmtId="0" fontId="4" fillId="0" borderId="10" xfId="0" applyFont="1" applyBorder="1" applyAlignment="1">
      <alignment horizontal="center"/>
    </xf>
    <xf numFmtId="0" fontId="8" fillId="3" borderId="11" xfId="0" applyFont="1" applyFill="1" applyBorder="1" applyAlignment="1">
      <alignment horizontal="center" vertical="top"/>
    </xf>
    <xf numFmtId="0" fontId="8" fillId="3" borderId="21" xfId="0" applyFont="1" applyFill="1" applyBorder="1" applyAlignment="1">
      <alignment horizontal="center" vertical="top"/>
    </xf>
    <xf numFmtId="0" fontId="8" fillId="3" borderId="37" xfId="0" applyFont="1" applyFill="1" applyBorder="1" applyAlignment="1">
      <alignment horizontal="center" vertical="top"/>
    </xf>
    <xf numFmtId="0" fontId="38" fillId="2" borderId="1" xfId="0" applyFont="1" applyFill="1" applyBorder="1" applyAlignment="1">
      <alignment horizontal="center"/>
    </xf>
    <xf numFmtId="0" fontId="38" fillId="2" borderId="2" xfId="0" applyFont="1" applyFill="1" applyBorder="1" applyAlignment="1">
      <alignment horizontal="center"/>
    </xf>
    <xf numFmtId="0" fontId="38" fillId="2" borderId="3"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5" fillId="3" borderId="8" xfId="0" applyFont="1" applyFill="1" applyBorder="1" applyAlignment="1">
      <alignment horizontal="center"/>
    </xf>
    <xf numFmtId="0" fontId="0" fillId="3" borderId="30"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5" fillId="3" borderId="10" xfId="0" applyFont="1" applyFill="1" applyBorder="1" applyAlignment="1">
      <alignment horizontal="center"/>
    </xf>
    <xf numFmtId="0" fontId="5" fillId="3" borderId="0" xfId="0" applyFont="1" applyFill="1" applyBorder="1" applyAlignment="1">
      <alignment horizontal="center"/>
    </xf>
    <xf numFmtId="0" fontId="5" fillId="3" borderId="27" xfId="0" applyFont="1" applyFill="1" applyBorder="1" applyAlignment="1">
      <alignment horizontal="center"/>
    </xf>
    <xf numFmtId="0" fontId="5" fillId="3" borderId="31" xfId="0" applyFont="1" applyFill="1" applyBorder="1" applyAlignment="1">
      <alignment horizontal="center"/>
    </xf>
    <xf numFmtId="0" fontId="5" fillId="3" borderId="5" xfId="0" applyFont="1" applyFill="1" applyBorder="1" applyAlignment="1">
      <alignment horizontal="center"/>
    </xf>
    <xf numFmtId="0" fontId="5" fillId="3" borderId="1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7" xfId="0" applyFont="1" applyFill="1" applyBorder="1" applyAlignment="1">
      <alignment horizontal="center" vertical="center"/>
    </xf>
    <xf numFmtId="3" fontId="5" fillId="3" borderId="31"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3" fontId="5" fillId="3" borderId="18" xfId="0" applyNumberFormat="1" applyFont="1" applyFill="1" applyBorder="1" applyAlignment="1">
      <alignment horizontal="center" vertical="center"/>
    </xf>
    <xf numFmtId="0" fontId="6" fillId="2" borderId="10" xfId="0" applyFont="1" applyFill="1" applyBorder="1" applyAlignment="1">
      <alignment horizontal="center"/>
    </xf>
    <xf numFmtId="0" fontId="6" fillId="2" borderId="0" xfId="0" applyFont="1" applyFill="1" applyBorder="1" applyAlignment="1">
      <alignment horizontal="center"/>
    </xf>
    <xf numFmtId="0" fontId="6" fillId="2" borderId="18" xfId="0" applyFont="1" applyFill="1" applyBorder="1" applyAlignment="1">
      <alignment horizontal="center"/>
    </xf>
    <xf numFmtId="0" fontId="71" fillId="11" borderId="19" xfId="0" applyFont="1" applyFill="1" applyBorder="1" applyAlignment="1">
      <alignment horizontal="center" vertical="center" wrapText="1"/>
    </xf>
    <xf numFmtId="0" fontId="71" fillId="11" borderId="11" xfId="0" applyFont="1" applyFill="1" applyBorder="1" applyAlignment="1">
      <alignment vertical="center" wrapText="1"/>
    </xf>
    <xf numFmtId="0" fontId="0" fillId="0" borderId="22" xfId="0" applyBorder="1" applyAlignment="1">
      <alignment horizontal="center" vertical="center" wrapText="1"/>
    </xf>
    <xf numFmtId="0" fontId="71" fillId="11" borderId="20" xfId="0" applyFont="1" applyFill="1" applyBorder="1" applyAlignment="1">
      <alignment vertical="center" wrapText="1"/>
    </xf>
    <xf numFmtId="0" fontId="71" fillId="11" borderId="20"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8" fillId="0" borderId="21" xfId="0" applyFont="1" applyFill="1" applyBorder="1" applyAlignment="1">
      <alignment horizontal="center" vertical="top"/>
    </xf>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8" fillId="2" borderId="4" xfId="0" applyFont="1" applyFill="1" applyBorder="1" applyAlignment="1">
      <alignment horizontal="center"/>
    </xf>
    <xf numFmtId="0" fontId="8" fillId="2" borderId="0" xfId="0" applyFont="1" applyFill="1" applyBorder="1" applyAlignment="1">
      <alignment horizontal="center"/>
    </xf>
    <xf numFmtId="0" fontId="8" fillId="2" borderId="5" xfId="0" applyFont="1" applyFill="1" applyBorder="1" applyAlignment="1">
      <alignment horizontal="center"/>
    </xf>
    <xf numFmtId="0" fontId="38" fillId="2" borderId="7" xfId="0" applyFont="1" applyFill="1" applyBorder="1" applyAlignment="1">
      <alignment horizontal="center"/>
    </xf>
    <xf numFmtId="0" fontId="38" fillId="2" borderId="8" xfId="0" applyFont="1" applyFill="1" applyBorder="1" applyAlignment="1">
      <alignment horizont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8" fillId="0" borderId="10" xfId="0" applyFont="1" applyFill="1" applyBorder="1" applyAlignment="1">
      <alignment horizontal="center" vertical="top"/>
    </xf>
    <xf numFmtId="0" fontId="8" fillId="0" borderId="0" xfId="0" applyFont="1" applyFill="1" applyBorder="1" applyAlignment="1">
      <alignment horizontal="center" vertical="top"/>
    </xf>
    <xf numFmtId="0" fontId="8" fillId="0" borderId="31" xfId="0" applyFont="1" applyFill="1" applyBorder="1" applyAlignment="1">
      <alignment horizontal="center" vertical="top"/>
    </xf>
    <xf numFmtId="0" fontId="8" fillId="0" borderId="18" xfId="0" applyFont="1" applyFill="1" applyBorder="1" applyAlignment="1">
      <alignment horizontal="center" vertical="top"/>
    </xf>
    <xf numFmtId="9" fontId="4" fillId="4" borderId="11" xfId="15" applyFont="1" applyFill="1" applyBorder="1" applyAlignment="1" quotePrefix="1">
      <alignment horizontal="center" vertical="center"/>
    </xf>
    <xf numFmtId="9" fontId="4" fillId="4" borderId="21" xfId="15" applyFont="1" applyFill="1" applyBorder="1" applyAlignment="1">
      <alignment horizontal="center" vertical="center"/>
    </xf>
    <xf numFmtId="208" fontId="4" fillId="4" borderId="32" xfId="0" applyNumberFormat="1" applyFont="1" applyFill="1" applyBorder="1" applyAlignment="1" quotePrefix="1">
      <alignment horizontal="center" vertical="center"/>
    </xf>
    <xf numFmtId="208" fontId="4" fillId="4" borderId="21" xfId="0" applyNumberFormat="1" applyFont="1" applyFill="1" applyBorder="1" applyAlignment="1">
      <alignment horizontal="center" vertical="center"/>
    </xf>
    <xf numFmtId="9" fontId="4" fillId="4" borderId="32" xfId="15" applyFont="1" applyFill="1" applyBorder="1" applyAlignment="1" quotePrefix="1">
      <alignment horizontal="center" vertical="center"/>
    </xf>
    <xf numFmtId="9" fontId="4" fillId="4" borderId="22" xfId="15" applyFont="1" applyFill="1" applyBorder="1" applyAlignment="1">
      <alignment horizontal="center" vertical="center"/>
    </xf>
    <xf numFmtId="0" fontId="5" fillId="4" borderId="4" xfId="0" applyFont="1" applyFill="1" applyBorder="1" applyAlignment="1">
      <alignment horizontal="left" vertical="center"/>
    </xf>
    <xf numFmtId="0" fontId="5" fillId="4" borderId="18" xfId="0" applyFont="1" applyFill="1" applyBorder="1" applyAlignment="1">
      <alignment horizontal="left" vertical="center"/>
    </xf>
    <xf numFmtId="0" fontId="5" fillId="0" borderId="4" xfId="0" applyFont="1" applyFill="1" applyBorder="1" applyAlignment="1">
      <alignment horizontal="center" vertical="center"/>
    </xf>
    <xf numFmtId="0" fontId="5" fillId="4" borderId="4" xfId="0" applyFont="1" applyFill="1" applyBorder="1" applyAlignment="1">
      <alignment horizontal="left" vertical="center"/>
    </xf>
    <xf numFmtId="0" fontId="5" fillId="4" borderId="18" xfId="0" applyFont="1" applyFill="1" applyBorder="1" applyAlignment="1">
      <alignment horizontal="left" vertical="center"/>
    </xf>
    <xf numFmtId="10" fontId="14" fillId="4" borderId="15" xfId="0" applyNumberFormat="1" applyFont="1" applyFill="1" applyBorder="1" applyAlignment="1">
      <alignment horizontal="center" vertical="center"/>
    </xf>
    <xf numFmtId="10" fontId="14" fillId="4" borderId="16" xfId="0" applyNumberFormat="1" applyFont="1" applyFill="1" applyBorder="1" applyAlignment="1">
      <alignment horizontal="center" vertic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14" fillId="0" borderId="31" xfId="0" applyFont="1" applyFill="1" applyBorder="1" applyAlignment="1">
      <alignment horizontal="center" vertical="center" wrapText="1"/>
    </xf>
    <xf numFmtId="0" fontId="14" fillId="0" borderId="0" xfId="0" applyFont="1" applyFill="1" applyBorder="1" applyAlignment="1">
      <alignment horizontal="center" vertical="center" wrapText="1"/>
    </xf>
    <xf numFmtId="10" fontId="14" fillId="4" borderId="0" xfId="0" applyNumberFormat="1" applyFont="1" applyFill="1" applyBorder="1" applyAlignment="1">
      <alignment horizontal="center" vertical="center"/>
    </xf>
    <xf numFmtId="10" fontId="14" fillId="4" borderId="35" xfId="0" applyNumberFormat="1" applyFont="1" applyFill="1" applyBorder="1" applyAlignment="1">
      <alignment horizontal="center" vertical="center"/>
    </xf>
    <xf numFmtId="10" fontId="14" fillId="4" borderId="31"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10" fontId="14" fillId="4" borderId="5"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7" xfId="0" applyFont="1" applyFill="1" applyBorder="1" applyAlignment="1">
      <alignment horizontal="center" vertical="center"/>
    </xf>
    <xf numFmtId="0" fontId="5" fillId="0" borderId="4" xfId="0" applyFont="1" applyFill="1" applyBorder="1" applyAlignment="1">
      <alignment horizontal="center" vertical="center"/>
    </xf>
    <xf numFmtId="0" fontId="22" fillId="0" borderId="31" xfId="0" applyFont="1" applyFill="1" applyBorder="1" applyAlignment="1">
      <alignment horizontal="center"/>
    </xf>
    <xf numFmtId="0" fontId="22" fillId="0" borderId="0" xfId="0" applyFont="1" applyFill="1" applyBorder="1" applyAlignment="1">
      <alignment horizontal="center"/>
    </xf>
    <xf numFmtId="0" fontId="22" fillId="0" borderId="27" xfId="0" applyFont="1" applyFill="1" applyBorder="1" applyAlignment="1">
      <alignment horizontal="center"/>
    </xf>
    <xf numFmtId="0" fontId="0" fillId="0" borderId="0" xfId="0" applyAlignment="1">
      <alignment/>
    </xf>
    <xf numFmtId="0" fontId="0" fillId="0" borderId="18" xfId="0" applyBorder="1" applyAlignment="1">
      <alignment/>
    </xf>
    <xf numFmtId="0" fontId="33" fillId="0" borderId="10" xfId="0" applyFont="1" applyFill="1" applyBorder="1" applyAlignment="1">
      <alignment horizontal="center"/>
    </xf>
    <xf numFmtId="0" fontId="33" fillId="0" borderId="0" xfId="0" applyFont="1" applyFill="1" applyBorder="1" applyAlignment="1">
      <alignment horizontal="center"/>
    </xf>
    <xf numFmtId="0" fontId="33" fillId="0" borderId="18" xfId="0" applyFont="1" applyFill="1" applyBorder="1" applyAlignment="1">
      <alignment horizontal="center"/>
    </xf>
    <xf numFmtId="0" fontId="5" fillId="3" borderId="18" xfId="0" applyFont="1" applyFill="1" applyBorder="1" applyAlignment="1">
      <alignment horizontal="center"/>
    </xf>
    <xf numFmtId="0" fontId="16" fillId="3" borderId="31" xfId="0" applyFont="1" applyFill="1" applyBorder="1" applyAlignment="1">
      <alignment horizontal="center"/>
    </xf>
    <xf numFmtId="0" fontId="16" fillId="3" borderId="0" xfId="0" applyFont="1" applyFill="1" applyBorder="1" applyAlignment="1">
      <alignment horizontal="center"/>
    </xf>
    <xf numFmtId="0" fontId="16" fillId="3" borderId="18" xfId="0" applyFont="1" applyFill="1" applyBorder="1" applyAlignment="1">
      <alignment horizontal="center"/>
    </xf>
    <xf numFmtId="0" fontId="33" fillId="3" borderId="0" xfId="0" applyFont="1" applyFill="1" applyBorder="1" applyAlignment="1">
      <alignment horizontal="center" vertical="center"/>
    </xf>
    <xf numFmtId="0" fontId="33" fillId="3" borderId="31" xfId="0" applyFont="1" applyFill="1" applyBorder="1" applyAlignment="1">
      <alignment horizontal="center" vertical="center"/>
    </xf>
    <xf numFmtId="0" fontId="33" fillId="3" borderId="18"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18" xfId="0" applyFont="1" applyFill="1" applyBorder="1" applyAlignment="1">
      <alignment horizontal="center" vertical="center"/>
    </xf>
    <xf numFmtId="0" fontId="27" fillId="3" borderId="27"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27"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27"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27" xfId="0" applyFont="1" applyFill="1" applyBorder="1" applyAlignment="1">
      <alignment horizontal="center" vertical="center"/>
    </xf>
    <xf numFmtId="0" fontId="14" fillId="0" borderId="2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8" fillId="2" borderId="10" xfId="0" applyFont="1" applyFill="1" applyBorder="1" applyAlignment="1">
      <alignment horizontal="center"/>
    </xf>
    <xf numFmtId="0" fontId="18" fillId="2" borderId="18" xfId="0" applyFont="1" applyFill="1" applyBorder="1" applyAlignment="1">
      <alignment horizontal="center"/>
    </xf>
    <xf numFmtId="0" fontId="18" fillId="2" borderId="11" xfId="0" applyFont="1" applyFill="1" applyBorder="1" applyAlignment="1">
      <alignment horizontal="center" vertical="top"/>
    </xf>
    <xf numFmtId="0" fontId="18" fillId="2" borderId="21" xfId="0" applyFont="1" applyFill="1" applyBorder="1" applyAlignment="1">
      <alignment horizontal="center" vertical="top"/>
    </xf>
    <xf numFmtId="0" fontId="18" fillId="2" borderId="22" xfId="0" applyFont="1" applyFill="1" applyBorder="1" applyAlignment="1">
      <alignment horizontal="center" vertical="top"/>
    </xf>
    <xf numFmtId="0" fontId="5" fillId="4" borderId="4" xfId="0" applyNumberFormat="1" applyFont="1" applyFill="1" applyBorder="1" applyAlignment="1">
      <alignment horizontal="center" vertical="center"/>
    </xf>
    <xf numFmtId="0" fontId="5" fillId="4" borderId="0" xfId="0" applyNumberFormat="1" applyFont="1" applyFill="1" applyBorder="1" applyAlignment="1">
      <alignment horizontal="center" vertical="center"/>
    </xf>
    <xf numFmtId="0" fontId="5" fillId="4" borderId="18"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6" fillId="2" borderId="28" xfId="0" applyFont="1" applyFill="1" applyBorder="1" applyAlignment="1">
      <alignment horizontal="center" vertical="top"/>
    </xf>
    <xf numFmtId="0" fontId="6" fillId="2" borderId="29" xfId="0" applyFont="1" applyFill="1" applyBorder="1" applyAlignment="1">
      <alignment horizontal="center" vertical="top"/>
    </xf>
    <xf numFmtId="0" fontId="5" fillId="4" borderId="4"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0" xfId="0" applyFont="1" applyFill="1" applyBorder="1" applyAlignment="1">
      <alignment horizontal="center" vertical="center"/>
    </xf>
    <xf numFmtId="0" fontId="5" fillId="3" borderId="31" xfId="0" applyFont="1" applyFill="1" applyBorder="1" applyAlignment="1" applyProtection="1">
      <alignment horizontal="center" vertical="top"/>
      <protection/>
    </xf>
    <xf numFmtId="0" fontId="5" fillId="3" borderId="0" xfId="0" applyFont="1" applyFill="1" applyBorder="1" applyAlignment="1" applyProtection="1">
      <alignment horizontal="center" vertical="top"/>
      <protection/>
    </xf>
    <xf numFmtId="0" fontId="5" fillId="3" borderId="5" xfId="0" applyFont="1" applyFill="1" applyBorder="1" applyAlignment="1" applyProtection="1">
      <alignment horizontal="center" vertical="top"/>
      <protection/>
    </xf>
    <xf numFmtId="0" fontId="5" fillId="3" borderId="10" xfId="0" applyFont="1" applyFill="1" applyBorder="1" applyAlignment="1" applyProtection="1">
      <alignment horizontal="right"/>
      <protection/>
    </xf>
    <xf numFmtId="0" fontId="5" fillId="3" borderId="27" xfId="0" applyFont="1" applyFill="1" applyBorder="1" applyAlignment="1" applyProtection="1">
      <alignment horizontal="right"/>
      <protection/>
    </xf>
    <xf numFmtId="0" fontId="5" fillId="3" borderId="31" xfId="0" applyFont="1" applyFill="1" applyBorder="1" applyAlignment="1">
      <alignment horizontal="center" vertical="center"/>
    </xf>
    <xf numFmtId="0" fontId="8" fillId="0" borderId="31" xfId="0" applyFont="1" applyFill="1" applyBorder="1" applyAlignment="1">
      <alignment horizontal="center"/>
    </xf>
    <xf numFmtId="0" fontId="8" fillId="0" borderId="0"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14" fillId="3" borderId="11" xfId="0" applyFont="1" applyFill="1" applyBorder="1" applyAlignment="1">
      <alignment horizontal="center" vertical="top"/>
    </xf>
    <xf numFmtId="0" fontId="14" fillId="3" borderId="21" xfId="0" applyFont="1" applyFill="1" applyBorder="1" applyAlignment="1">
      <alignment horizontal="center" vertical="top"/>
    </xf>
    <xf numFmtId="0" fontId="14" fillId="3" borderId="32" xfId="0" applyFont="1" applyFill="1" applyBorder="1" applyAlignment="1">
      <alignment horizontal="center" vertical="top"/>
    </xf>
    <xf numFmtId="0" fontId="8" fillId="3" borderId="32" xfId="0" applyFont="1" applyFill="1" applyBorder="1" applyAlignment="1">
      <alignment horizontal="center" vertical="top"/>
    </xf>
    <xf numFmtId="0" fontId="8" fillId="3" borderId="29" xfId="0" applyFont="1" applyFill="1" applyBorder="1" applyAlignment="1">
      <alignment horizontal="center" vertical="top"/>
    </xf>
    <xf numFmtId="0" fontId="14" fillId="0" borderId="10" xfId="0" applyFont="1" applyBorder="1" applyAlignment="1">
      <alignment horizontal="right"/>
    </xf>
    <xf numFmtId="0" fontId="14" fillId="0" borderId="0" xfId="0" applyFont="1" applyAlignment="1">
      <alignment horizontal="right"/>
    </xf>
    <xf numFmtId="0" fontId="14" fillId="0" borderId="31" xfId="0" applyFont="1" applyBorder="1" applyAlignment="1">
      <alignment horizontal="right"/>
    </xf>
    <xf numFmtId="0" fontId="14" fillId="0" borderId="0" xfId="0" applyFont="1" applyBorder="1" applyAlignment="1">
      <alignment horizontal="right"/>
    </xf>
    <xf numFmtId="0" fontId="14" fillId="3" borderId="10" xfId="0" applyFont="1" applyFill="1" applyBorder="1" applyAlignment="1">
      <alignment horizontal="center" vertical="center"/>
    </xf>
    <xf numFmtId="0" fontId="14" fillId="3" borderId="7" xfId="0" applyFont="1" applyFill="1" applyBorder="1" applyAlignment="1">
      <alignment horizontal="center"/>
    </xf>
    <xf numFmtId="0" fontId="14" fillId="3" borderId="8" xfId="0" applyFont="1" applyFill="1" applyBorder="1" applyAlignment="1">
      <alignment horizontal="center"/>
    </xf>
    <xf numFmtId="0" fontId="14" fillId="3" borderId="30" xfId="0" applyFont="1" applyFill="1" applyBorder="1" applyAlignment="1">
      <alignment horizontal="center"/>
    </xf>
    <xf numFmtId="0" fontId="14" fillId="3" borderId="9" xfId="0" applyFont="1" applyFill="1" applyBorder="1" applyAlignment="1">
      <alignment horizontal="center"/>
    </xf>
    <xf numFmtId="0" fontId="14" fillId="3" borderId="10" xfId="0" applyFont="1" applyFill="1" applyBorder="1" applyAlignment="1">
      <alignment horizontal="center"/>
    </xf>
    <xf numFmtId="0" fontId="14" fillId="3" borderId="0" xfId="0" applyFont="1" applyFill="1" applyBorder="1" applyAlignment="1">
      <alignment horizontal="center"/>
    </xf>
    <xf numFmtId="0" fontId="14" fillId="3" borderId="27" xfId="0" applyFont="1" applyFill="1" applyBorder="1" applyAlignment="1">
      <alignment horizontal="center"/>
    </xf>
    <xf numFmtId="0" fontId="14" fillId="3" borderId="31" xfId="0" applyFont="1" applyFill="1" applyBorder="1" applyAlignment="1">
      <alignment horizontal="center"/>
    </xf>
    <xf numFmtId="0" fontId="6" fillId="2" borderId="10" xfId="0" applyFont="1" applyFill="1" applyBorder="1" applyAlignment="1">
      <alignment horizontal="center" vertical="top"/>
    </xf>
    <xf numFmtId="0" fontId="6" fillId="2" borderId="0" xfId="0" applyFont="1" applyFill="1" applyBorder="1" applyAlignment="1">
      <alignment horizontal="center" vertical="top"/>
    </xf>
    <xf numFmtId="0" fontId="6" fillId="2" borderId="18" xfId="0" applyFont="1" applyFill="1" applyBorder="1" applyAlignment="1">
      <alignment horizontal="center" vertical="top"/>
    </xf>
    <xf numFmtId="0" fontId="5" fillId="3" borderId="7" xfId="0" applyFont="1" applyFill="1" applyBorder="1" applyAlignment="1">
      <alignment horizontal="center"/>
    </xf>
    <xf numFmtId="0" fontId="5" fillId="3" borderId="17" xfId="0" applyFont="1" applyFill="1" applyBorder="1" applyAlignment="1">
      <alignment horizontal="center"/>
    </xf>
    <xf numFmtId="0" fontId="5" fillId="3" borderId="7" xfId="0" applyNumberFormat="1" applyFont="1" applyFill="1" applyBorder="1" applyAlignment="1">
      <alignment horizontal="center"/>
    </xf>
    <xf numFmtId="0" fontId="5" fillId="3" borderId="8" xfId="0" applyNumberFormat="1" applyFont="1" applyFill="1" applyBorder="1" applyAlignment="1">
      <alignment horizontal="center"/>
    </xf>
    <xf numFmtId="0" fontId="5" fillId="3" borderId="30" xfId="0" applyNumberFormat="1" applyFont="1" applyFill="1" applyBorder="1" applyAlignment="1">
      <alignment horizontal="center"/>
    </xf>
    <xf numFmtId="0" fontId="5" fillId="3" borderId="17" xfId="0" applyNumberFormat="1" applyFont="1" applyFill="1" applyBorder="1" applyAlignment="1">
      <alignment horizontal="center"/>
    </xf>
    <xf numFmtId="0" fontId="20" fillId="3" borderId="10" xfId="0" applyFont="1" applyFill="1" applyBorder="1" applyAlignment="1">
      <alignment horizontal="center" vertical="center"/>
    </xf>
    <xf numFmtId="0" fontId="20" fillId="3" borderId="27" xfId="0" applyFont="1" applyFill="1" applyBorder="1" applyAlignment="1">
      <alignment horizontal="center" vertical="center"/>
    </xf>
    <xf numFmtId="0" fontId="8" fillId="3" borderId="31" xfId="0" applyNumberFormat="1" applyFont="1" applyFill="1" applyBorder="1" applyAlignment="1">
      <alignment horizontal="center"/>
    </xf>
    <xf numFmtId="0" fontId="8" fillId="3" borderId="0" xfId="0" applyNumberFormat="1" applyFont="1" applyFill="1" applyBorder="1" applyAlignment="1">
      <alignment horizontal="center"/>
    </xf>
    <xf numFmtId="0" fontId="8" fillId="3" borderId="27" xfId="0" applyNumberFormat="1" applyFont="1" applyFill="1" applyBorder="1" applyAlignment="1">
      <alignment horizontal="center"/>
    </xf>
    <xf numFmtId="0" fontId="8" fillId="3" borderId="18" xfId="0" applyNumberFormat="1" applyFont="1" applyFill="1" applyBorder="1" applyAlignment="1">
      <alignment horizontal="center"/>
    </xf>
    <xf numFmtId="0" fontId="5" fillId="3" borderId="10" xfId="0" applyFont="1" applyFill="1" applyBorder="1" applyAlignment="1">
      <alignment horizontal="center"/>
    </xf>
    <xf numFmtId="0" fontId="5" fillId="3" borderId="0" xfId="0" applyFont="1" applyFill="1" applyBorder="1" applyAlignment="1">
      <alignment horizontal="center"/>
    </xf>
    <xf numFmtId="0" fontId="5" fillId="3" borderId="18" xfId="0" applyFont="1" applyFill="1" applyBorder="1" applyAlignment="1">
      <alignment horizontal="center"/>
    </xf>
    <xf numFmtId="0" fontId="5" fillId="3" borderId="10" xfId="0" applyNumberFormat="1" applyFont="1" applyFill="1" applyBorder="1" applyAlignment="1">
      <alignment horizontal="center"/>
    </xf>
    <xf numFmtId="0" fontId="5" fillId="3" borderId="27" xfId="0" applyNumberFormat="1" applyFont="1" applyFill="1" applyBorder="1" applyAlignment="1">
      <alignment horizontal="center"/>
    </xf>
    <xf numFmtId="0" fontId="5" fillId="3" borderId="31" xfId="0" applyNumberFormat="1" applyFont="1" applyFill="1" applyBorder="1" applyAlignment="1">
      <alignment horizontal="center"/>
    </xf>
    <xf numFmtId="0" fontId="5" fillId="3" borderId="0" xfId="0" applyNumberFormat="1" applyFont="1" applyFill="1" applyBorder="1" applyAlignment="1">
      <alignment horizontal="center"/>
    </xf>
    <xf numFmtId="0" fontId="5" fillId="3" borderId="18" xfId="0" applyNumberFormat="1" applyFont="1" applyFill="1" applyBorder="1" applyAlignment="1">
      <alignment horizontal="center"/>
    </xf>
    <xf numFmtId="0" fontId="5" fillId="3" borderId="7" xfId="0" applyNumberFormat="1" applyFont="1" applyFill="1" applyBorder="1" applyAlignment="1">
      <alignment horizontal="center"/>
    </xf>
    <xf numFmtId="0" fontId="5" fillId="3" borderId="36" xfId="0" applyNumberFormat="1" applyFont="1" applyFill="1" applyBorder="1" applyAlignment="1">
      <alignment horizontal="center"/>
    </xf>
    <xf numFmtId="0" fontId="5" fillId="3" borderId="30" xfId="0" applyNumberFormat="1" applyFont="1" applyFill="1" applyBorder="1" applyAlignment="1">
      <alignment horizontal="center"/>
    </xf>
    <xf numFmtId="0" fontId="5" fillId="3" borderId="8" xfId="0" applyNumberFormat="1" applyFont="1" applyFill="1" applyBorder="1" applyAlignment="1">
      <alignment horizontal="center"/>
    </xf>
    <xf numFmtId="0" fontId="5" fillId="3" borderId="10" xfId="0" applyFont="1" applyFill="1" applyBorder="1" applyAlignment="1" quotePrefix="1">
      <alignment horizontal="center" vertical="center"/>
    </xf>
    <xf numFmtId="0" fontId="5" fillId="3" borderId="27" xfId="0" applyFont="1" applyFill="1" applyBorder="1" applyAlignment="1" quotePrefix="1">
      <alignment horizontal="center" vertical="center"/>
    </xf>
    <xf numFmtId="0" fontId="61" fillId="3" borderId="32" xfId="0" applyFont="1" applyFill="1" applyBorder="1" applyAlignment="1">
      <alignment horizontal="center" vertical="center"/>
    </xf>
    <xf numFmtId="0" fontId="61" fillId="3" borderId="37" xfId="0" applyFont="1" applyFill="1" applyBorder="1" applyAlignment="1">
      <alignment horizontal="center" vertical="center"/>
    </xf>
    <xf numFmtId="0" fontId="61" fillId="3" borderId="2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0" xfId="0" applyFont="1" applyFill="1" applyBorder="1" applyAlignment="1" quotePrefix="1">
      <alignment horizontal="center" vertical="center"/>
    </xf>
    <xf numFmtId="0" fontId="5" fillId="4" borderId="27" xfId="0" applyFont="1" applyFill="1" applyBorder="1" applyAlignment="1" quotePrefix="1">
      <alignment horizontal="center" vertical="center"/>
    </xf>
    <xf numFmtId="0" fontId="5" fillId="3" borderId="4" xfId="0" applyFont="1" applyFill="1" applyBorder="1" applyAlignment="1">
      <alignment horizontal="center" vertical="center"/>
    </xf>
    <xf numFmtId="0" fontId="5" fillId="3" borderId="18"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27"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18" xfId="0" applyFont="1" applyFill="1" applyBorder="1" applyAlignment="1">
      <alignment horizontal="center" vertical="center"/>
    </xf>
    <xf numFmtId="7" fontId="4" fillId="4" borderId="0" xfId="18" applyNumberFormat="1" applyFont="1" applyFill="1" applyBorder="1" applyAlignment="1">
      <alignment horizontal="right" vertical="center"/>
    </xf>
    <xf numFmtId="43" fontId="4" fillId="4" borderId="0" xfId="18" applyNumberFormat="1" applyFont="1" applyFill="1" applyBorder="1" applyAlignment="1">
      <alignment horizontal="right" vertical="center"/>
    </xf>
    <xf numFmtId="43" fontId="4" fillId="4" borderId="10" xfId="18" applyNumberFormat="1" applyFont="1" applyFill="1" applyBorder="1" applyAlignment="1">
      <alignment horizontal="right" vertical="center"/>
    </xf>
    <xf numFmtId="199" fontId="4" fillId="4" borderId="11" xfId="0" applyNumberFormat="1" applyFont="1" applyFill="1" applyBorder="1" applyAlignment="1">
      <alignment horizontal="center" vertical="center"/>
    </xf>
    <xf numFmtId="199" fontId="4" fillId="4" borderId="21" xfId="0" applyNumberFormat="1" applyFont="1" applyFill="1" applyBorder="1" applyAlignment="1">
      <alignment horizontal="center" vertical="center"/>
    </xf>
    <xf numFmtId="199" fontId="4" fillId="4" borderId="22" xfId="0" applyNumberFormat="1" applyFont="1" applyFill="1" applyBorder="1" applyAlignment="1">
      <alignment horizontal="center" vertical="center"/>
    </xf>
    <xf numFmtId="218" fontId="4" fillId="0" borderId="0" xfId="0" applyNumberFormat="1" applyFont="1" applyAlignment="1">
      <alignment vertical="center"/>
    </xf>
    <xf numFmtId="218" fontId="4" fillId="0" borderId="0" xfId="0" applyNumberFormat="1" applyFont="1"/>
    <xf numFmtId="219" fontId="4" fillId="4" borderId="31" xfId="0" applyNumberFormat="1" applyFont="1" applyFill="1" applyBorder="1" applyAlignment="1">
      <alignment horizontal="right" vertical="center"/>
    </xf>
    <xf numFmtId="3" fontId="4" fillId="4" borderId="31" xfId="16" applyNumberFormat="1" applyFont="1" applyFill="1" applyBorder="1" applyAlignment="1">
      <alignment vertical="center"/>
    </xf>
    <xf numFmtId="184" fontId="4" fillId="4" borderId="0" xfId="0" applyNumberFormat="1" applyFont="1" applyFill="1" applyBorder="1" applyAlignment="1">
      <alignment horizontal="right" vertical="center" indent="4"/>
    </xf>
    <xf numFmtId="164" fontId="4" fillId="4" borderId="31" xfId="16" applyNumberFormat="1" applyFont="1" applyFill="1" applyBorder="1" applyAlignment="1">
      <alignment vertical="center"/>
    </xf>
    <xf numFmtId="226" fontId="4" fillId="4" borderId="0" xfId="0" applyNumberFormat="1" applyFont="1" applyFill="1" applyBorder="1" applyAlignment="1">
      <alignment horizontal="right" vertical="center"/>
    </xf>
    <xf numFmtId="188" fontId="4" fillId="4" borderId="27" xfId="0" applyNumberFormat="1" applyFont="1" applyFill="1" applyBorder="1" applyAlignment="1">
      <alignment horizontal="right" vertical="center"/>
    </xf>
    <xf numFmtId="219" fontId="4" fillId="4" borderId="0" xfId="0" applyNumberFormat="1" applyFont="1" applyFill="1" applyBorder="1" applyAlignment="1">
      <alignment horizontal="right" vertical="center"/>
    </xf>
    <xf numFmtId="184" fontId="4" fillId="4" borderId="27" xfId="0" applyNumberFormat="1" applyFont="1" applyFill="1" applyBorder="1" applyAlignment="1">
      <alignment horizontal="right" vertical="center" indent="4"/>
    </xf>
    <xf numFmtId="164" fontId="4" fillId="4" borderId="0" xfId="0" applyNumberFormat="1" applyFont="1" applyFill="1" applyBorder="1" applyAlignment="1">
      <alignment horizontal="right" vertical="center" indent="3"/>
    </xf>
    <xf numFmtId="188" fontId="4" fillId="4" borderId="18" xfId="0" applyNumberFormat="1" applyFont="1" applyFill="1" applyBorder="1" applyAlignment="1">
      <alignment horizontal="right" vertical="center"/>
    </xf>
    <xf numFmtId="3" fontId="4" fillId="4" borderId="0" xfId="0" applyNumberFormat="1" applyFont="1" applyFill="1" applyBorder="1" applyAlignment="1">
      <alignment horizontal="right" vertical="center" indent="3"/>
    </xf>
    <xf numFmtId="164" fontId="4" fillId="4" borderId="0" xfId="16" applyNumberFormat="1" applyFont="1" applyFill="1" applyBorder="1" applyAlignment="1">
      <alignment vertical="center"/>
    </xf>
    <xf numFmtId="164" fontId="4" fillId="4" borderId="0" xfId="16" applyNumberFormat="1" applyFont="1" applyFill="1" applyBorder="1" applyAlignment="1">
      <alignment horizontal="right" vertical="center" indent="3"/>
    </xf>
    <xf numFmtId="0" fontId="4" fillId="4" borderId="22" xfId="0" applyFont="1" applyFill="1" applyBorder="1"/>
    <xf numFmtId="0" fontId="4" fillId="0" borderId="0" xfId="0" applyNumberFormat="1" applyFont="1"/>
    <xf numFmtId="1" fontId="4" fillId="0" borderId="0" xfId="0" applyNumberFormat="1" applyFont="1"/>
    <xf numFmtId="10" fontId="4" fillId="0" borderId="0" xfId="0" applyNumberFormat="1" applyFont="1"/>
    <xf numFmtId="4" fontId="4" fillId="0" borderId="0" xfId="0" applyNumberFormat="1" applyFont="1"/>
    <xf numFmtId="3" fontId="4" fillId="0" borderId="0" xfId="0" applyNumberFormat="1" applyFont="1"/>
    <xf numFmtId="199" fontId="4" fillId="3" borderId="35" xfId="0" applyNumberFormat="1" applyFont="1" applyFill="1" applyBorder="1" applyAlignment="1">
      <alignment horizontal="center" vertical="center"/>
    </xf>
    <xf numFmtId="199" fontId="4" fillId="3" borderId="15" xfId="0" applyNumberFormat="1" applyFont="1" applyFill="1" applyBorder="1" applyAlignment="1">
      <alignment horizontal="center" vertical="center"/>
    </xf>
    <xf numFmtId="199" fontId="4" fillId="3" borderId="16" xfId="0" applyNumberFormat="1" applyFont="1" applyFill="1" applyBorder="1" applyAlignment="1">
      <alignment horizontal="center" vertical="center"/>
    </xf>
    <xf numFmtId="0" fontId="4" fillId="2" borderId="21" xfId="0" applyFont="1" applyFill="1" applyBorder="1" applyAlignment="1">
      <alignment horizontal="centerContinuous"/>
    </xf>
    <xf numFmtId="199" fontId="4" fillId="4" borderId="55" xfId="0" applyNumberFormat="1" applyFont="1" applyFill="1" applyBorder="1" applyAlignment="1">
      <alignment horizontal="center" vertical="center"/>
    </xf>
    <xf numFmtId="7" fontId="4" fillId="4" borderId="55" xfId="16" applyNumberFormat="1" applyFont="1" applyFill="1" applyBorder="1" applyAlignment="1">
      <alignment horizontal="center" vertical="center"/>
    </xf>
    <xf numFmtId="7" fontId="4" fillId="4" borderId="67" xfId="16"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Normal 24" xfId="22"/>
    <cellStyle name="Normal 43"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73"/>
  <sheetViews>
    <sheetView tabSelected="1" workbookViewId="0" topLeftCell="A1"/>
  </sheetViews>
  <sheetFormatPr defaultColWidth="9.140625" defaultRowHeight="12.75"/>
  <cols>
    <col min="1" max="1" width="9.140625" style="2366" customWidth="1"/>
    <col min="2" max="2" width="93.421875" style="0" customWidth="1"/>
  </cols>
  <sheetData>
    <row r="1" spans="1:2" ht="12.75">
      <c r="A1" s="2441"/>
      <c r="B1" s="2447" t="s">
        <v>0</v>
      </c>
    </row>
    <row r="2" spans="1:2" ht="12.75">
      <c r="A2" s="2441"/>
      <c r="B2" s="2442" t="s">
        <v>1</v>
      </c>
    </row>
    <row r="3" spans="1:2" ht="12.75">
      <c r="A3" s="2443" t="s">
        <v>2</v>
      </c>
      <c r="B3" s="2446" t="s">
        <v>3</v>
      </c>
    </row>
    <row r="4" spans="1:2" ht="12.75">
      <c r="A4" s="2440" t="s">
        <v>4</v>
      </c>
      <c r="B4" s="2440" t="s">
        <v>5</v>
      </c>
    </row>
    <row r="5" spans="1:2" ht="12.75">
      <c r="A5" s="2440" t="s">
        <v>6</v>
      </c>
      <c r="B5" s="2440" t="s">
        <v>7</v>
      </c>
    </row>
    <row r="6" spans="1:2" ht="12.75">
      <c r="A6" s="2440" t="s">
        <v>8</v>
      </c>
      <c r="B6" s="2440" t="s">
        <v>9</v>
      </c>
    </row>
    <row r="7" spans="1:2" ht="12.75">
      <c r="A7" s="2440" t="s">
        <v>10</v>
      </c>
      <c r="B7" s="2440" t="s">
        <v>11</v>
      </c>
    </row>
    <row r="8" spans="1:2" ht="12.75">
      <c r="A8" s="2440" t="s">
        <v>12</v>
      </c>
      <c r="B8" s="2440" t="s">
        <v>13</v>
      </c>
    </row>
    <row r="9" spans="1:2" ht="12.75">
      <c r="A9" s="2440" t="s">
        <v>14</v>
      </c>
      <c r="B9" s="2440" t="s">
        <v>15</v>
      </c>
    </row>
    <row r="10" spans="1:2" ht="12.75">
      <c r="A10" s="2440" t="s">
        <v>16</v>
      </c>
      <c r="B10" s="2440" t="s">
        <v>17</v>
      </c>
    </row>
    <row r="11" spans="1:2" ht="12.75">
      <c r="A11" s="2440" t="s">
        <v>18</v>
      </c>
      <c r="B11" s="2440" t="s">
        <v>19</v>
      </c>
    </row>
    <row r="12" spans="1:2" ht="12.75">
      <c r="A12" s="2440" t="s">
        <v>20</v>
      </c>
      <c r="B12" s="2440" t="s">
        <v>21</v>
      </c>
    </row>
    <row r="13" spans="1:2" ht="12.75">
      <c r="A13" s="2440" t="s">
        <v>22</v>
      </c>
      <c r="B13" s="2440" t="s">
        <v>23</v>
      </c>
    </row>
    <row r="14" spans="1:2" ht="12.75">
      <c r="A14" s="2440" t="s">
        <v>24</v>
      </c>
      <c r="B14" s="2440" t="s">
        <v>25</v>
      </c>
    </row>
    <row r="15" spans="1:2" ht="12.75">
      <c r="A15" s="2440" t="s">
        <v>26</v>
      </c>
      <c r="B15" s="2440" t="s">
        <v>27</v>
      </c>
    </row>
    <row r="16" spans="1:2" ht="12.75">
      <c r="A16" s="2440" t="s">
        <v>28</v>
      </c>
      <c r="B16" s="2440" t="s">
        <v>29</v>
      </c>
    </row>
    <row r="17" spans="1:2" ht="12.75">
      <c r="A17" s="2440" t="s">
        <v>30</v>
      </c>
      <c r="B17" s="2440" t="s">
        <v>31</v>
      </c>
    </row>
    <row r="18" spans="1:2" ht="12.75">
      <c r="A18" s="2440" t="s">
        <v>32</v>
      </c>
      <c r="B18" s="2440" t="s">
        <v>33</v>
      </c>
    </row>
    <row r="19" spans="1:2" ht="12.75">
      <c r="A19" s="2440" t="s">
        <v>34</v>
      </c>
      <c r="B19" s="2440" t="s">
        <v>35</v>
      </c>
    </row>
    <row r="20" spans="1:2" ht="12.75">
      <c r="A20" s="2440" t="s">
        <v>36</v>
      </c>
      <c r="B20" s="2440" t="s">
        <v>37</v>
      </c>
    </row>
    <row r="21" spans="1:2" ht="12.75">
      <c r="A21" s="2440" t="s">
        <v>38</v>
      </c>
      <c r="B21" s="2440" t="s">
        <v>39</v>
      </c>
    </row>
    <row r="22" spans="1:2" ht="12.75">
      <c r="A22" s="2440" t="s">
        <v>40</v>
      </c>
      <c r="B22" s="2440" t="s">
        <v>41</v>
      </c>
    </row>
    <row r="23" spans="1:2" ht="12.75">
      <c r="A23" s="2440" t="s">
        <v>42</v>
      </c>
      <c r="B23" s="2440" t="s">
        <v>43</v>
      </c>
    </row>
    <row r="24" spans="1:2" ht="12.75">
      <c r="A24" s="2440" t="s">
        <v>44</v>
      </c>
      <c r="B24" s="2440" t="s">
        <v>45</v>
      </c>
    </row>
    <row r="25" spans="1:2" ht="12.75">
      <c r="A25" s="2440" t="s">
        <v>46</v>
      </c>
      <c r="B25" s="2440" t="s">
        <v>47</v>
      </c>
    </row>
    <row r="26" spans="1:2" ht="12.75">
      <c r="A26" s="2440" t="s">
        <v>48</v>
      </c>
      <c r="B26" s="2444" t="s">
        <v>49</v>
      </c>
    </row>
    <row r="27" spans="1:2" ht="12.75">
      <c r="A27" s="2440" t="s">
        <v>50</v>
      </c>
      <c r="B27" s="2444" t="s">
        <v>51</v>
      </c>
    </row>
    <row r="28" spans="1:2" ht="12.75">
      <c r="A28" s="2440" t="s">
        <v>52</v>
      </c>
      <c r="B28" s="2444" t="s">
        <v>53</v>
      </c>
    </row>
    <row r="29" spans="1:2" ht="12.75">
      <c r="A29" s="2440" t="s">
        <v>54</v>
      </c>
      <c r="B29" s="2444" t="s">
        <v>55</v>
      </c>
    </row>
    <row r="30" spans="1:2" ht="13.5" customHeight="1">
      <c r="A30" s="2440" t="s">
        <v>56</v>
      </c>
      <c r="B30" s="2444" t="s">
        <v>57</v>
      </c>
    </row>
    <row r="31" spans="1:2" ht="12.75">
      <c r="A31" s="2440" t="s">
        <v>58</v>
      </c>
      <c r="B31" s="2444" t="s">
        <v>59</v>
      </c>
    </row>
    <row r="32" spans="1:2" ht="12.75">
      <c r="A32" s="2440" t="s">
        <v>60</v>
      </c>
      <c r="B32" s="2440" t="s">
        <v>61</v>
      </c>
    </row>
    <row r="33" spans="1:2" ht="12.75">
      <c r="A33" s="2440" t="s">
        <v>62</v>
      </c>
      <c r="B33" s="2440" t="s">
        <v>63</v>
      </c>
    </row>
    <row r="34" spans="1:2" ht="12.75">
      <c r="A34" s="2440" t="s">
        <v>64</v>
      </c>
      <c r="B34" s="2440" t="s">
        <v>65</v>
      </c>
    </row>
    <row r="35" spans="1:2" ht="12.75">
      <c r="A35" s="2440" t="s">
        <v>66</v>
      </c>
      <c r="B35" s="2440" t="s">
        <v>67</v>
      </c>
    </row>
    <row r="36" spans="1:2" ht="13.5" customHeight="1">
      <c r="A36" s="2440" t="s">
        <v>68</v>
      </c>
      <c r="B36" s="2444" t="s">
        <v>69</v>
      </c>
    </row>
    <row r="37" spans="1:2" ht="12.75">
      <c r="A37" s="2440" t="s">
        <v>70</v>
      </c>
      <c r="B37" s="2440" t="s">
        <v>71</v>
      </c>
    </row>
    <row r="38" spans="1:2" ht="12.75">
      <c r="A38" s="2440" t="s">
        <v>72</v>
      </c>
      <c r="B38" s="2440" t="s">
        <v>73</v>
      </c>
    </row>
    <row r="39" spans="1:2" ht="13.5" customHeight="1">
      <c r="A39" s="2440" t="s">
        <v>74</v>
      </c>
      <c r="B39" s="2445" t="s">
        <v>75</v>
      </c>
    </row>
    <row r="40" spans="1:2" ht="25.5">
      <c r="A40" s="2440" t="s">
        <v>76</v>
      </c>
      <c r="B40" s="2445" t="s">
        <v>77</v>
      </c>
    </row>
    <row r="41" spans="1:2" ht="12.75">
      <c r="A41" s="2440" t="s">
        <v>78</v>
      </c>
      <c r="B41" s="2440" t="s">
        <v>79</v>
      </c>
    </row>
    <row r="42" spans="1:2" ht="12.75">
      <c r="A42" s="2440" t="s">
        <v>80</v>
      </c>
      <c r="B42" s="2440" t="s">
        <v>81</v>
      </c>
    </row>
    <row r="43" spans="1:2" ht="12.75">
      <c r="A43" s="2440" t="s">
        <v>82</v>
      </c>
      <c r="B43" s="2440" t="s">
        <v>83</v>
      </c>
    </row>
    <row r="44" spans="1:2" ht="12.75">
      <c r="A44" s="2440" t="s">
        <v>84</v>
      </c>
      <c r="B44" s="2440" t="s">
        <v>85</v>
      </c>
    </row>
    <row r="45" spans="1:2" ht="12.75">
      <c r="A45" s="2440" t="s">
        <v>86</v>
      </c>
      <c r="B45" s="2440" t="s">
        <v>87</v>
      </c>
    </row>
    <row r="46" spans="1:2" ht="12.75">
      <c r="A46" s="2440" t="s">
        <v>88</v>
      </c>
      <c r="B46" s="2444" t="s">
        <v>89</v>
      </c>
    </row>
    <row r="47" spans="1:2" ht="12.75">
      <c r="A47" s="2440" t="s">
        <v>90</v>
      </c>
      <c r="B47" s="2440" t="s">
        <v>91</v>
      </c>
    </row>
    <row r="48" spans="1:2" ht="12.75">
      <c r="A48" s="2440" t="s">
        <v>92</v>
      </c>
      <c r="B48" s="2440" t="s">
        <v>93</v>
      </c>
    </row>
    <row r="49" spans="1:2" ht="12.75">
      <c r="A49" s="2440" t="s">
        <v>94</v>
      </c>
      <c r="B49" s="2440" t="s">
        <v>95</v>
      </c>
    </row>
    <row r="50" spans="1:2" ht="12.75">
      <c r="A50" s="2440" t="s">
        <v>96</v>
      </c>
      <c r="B50" s="2440" t="s">
        <v>97</v>
      </c>
    </row>
    <row r="51" spans="1:2" ht="12.75">
      <c r="A51" s="2440" t="s">
        <v>98</v>
      </c>
      <c r="B51" s="2444" t="s">
        <v>99</v>
      </c>
    </row>
    <row r="52" spans="1:2" ht="12.75">
      <c r="A52" s="2440" t="s">
        <v>100</v>
      </c>
      <c r="B52" s="2440" t="s">
        <v>101</v>
      </c>
    </row>
    <row r="53" spans="1:2" ht="12.75">
      <c r="A53" s="2440" t="s">
        <v>102</v>
      </c>
      <c r="B53" s="2440" t="s">
        <v>103</v>
      </c>
    </row>
    <row r="54" spans="1:2" ht="12.75">
      <c r="A54" s="2442" t="s">
        <v>104</v>
      </c>
      <c r="B54" s="2440" t="s">
        <v>105</v>
      </c>
    </row>
    <row r="55" spans="1:2" ht="12.75">
      <c r="A55" s="2440" t="s">
        <v>106</v>
      </c>
      <c r="B55" s="2440" t="s">
        <v>107</v>
      </c>
    </row>
    <row r="56" spans="1:2" ht="12.75">
      <c r="A56" s="2440" t="s">
        <v>108</v>
      </c>
      <c r="B56" s="2440" t="s">
        <v>109</v>
      </c>
    </row>
    <row r="57" spans="1:2" ht="12.75">
      <c r="A57" s="2443"/>
      <c r="B57" s="2446" t="s">
        <v>110</v>
      </c>
    </row>
    <row r="58" spans="1:2" ht="12.75">
      <c r="A58" s="2440" t="s">
        <v>111</v>
      </c>
      <c r="B58" s="2440" t="s">
        <v>112</v>
      </c>
    </row>
    <row r="59" spans="1:2" ht="12.75">
      <c r="A59" s="2440" t="s">
        <v>113</v>
      </c>
      <c r="B59" s="2440" t="s">
        <v>7</v>
      </c>
    </row>
    <row r="60" spans="1:2" ht="12.75">
      <c r="A60" s="2440" t="s">
        <v>114</v>
      </c>
      <c r="B60" s="2440" t="s">
        <v>115</v>
      </c>
    </row>
    <row r="61" spans="1:2" ht="12.75">
      <c r="A61" s="2440" t="s">
        <v>116</v>
      </c>
      <c r="B61" s="2440" t="s">
        <v>117</v>
      </c>
    </row>
    <row r="62" spans="1:2" ht="12.75">
      <c r="A62" s="2440" t="s">
        <v>118</v>
      </c>
      <c r="B62" s="2440" t="s">
        <v>63</v>
      </c>
    </row>
    <row r="63" spans="1:2" ht="12.75">
      <c r="A63" s="2440" t="s">
        <v>119</v>
      </c>
      <c r="B63" s="2440" t="s">
        <v>65</v>
      </c>
    </row>
    <row r="64" spans="1:2" ht="12.75">
      <c r="A64" s="2440" t="s">
        <v>120</v>
      </c>
      <c r="B64" s="2440" t="s">
        <v>67</v>
      </c>
    </row>
    <row r="65" spans="1:2" ht="12.75">
      <c r="A65" s="2440" t="s">
        <v>121</v>
      </c>
      <c r="B65" s="2440" t="s">
        <v>122</v>
      </c>
    </row>
    <row r="66" spans="1:2" ht="12.75">
      <c r="A66" s="2440" t="s">
        <v>123</v>
      </c>
      <c r="B66" s="2440" t="s">
        <v>91</v>
      </c>
    </row>
    <row r="67" spans="1:2" ht="12.75">
      <c r="A67" s="2440" t="s">
        <v>124</v>
      </c>
      <c r="B67" s="2440" t="s">
        <v>93</v>
      </c>
    </row>
    <row r="68" spans="1:2" ht="12.75">
      <c r="A68" s="2440" t="s">
        <v>125</v>
      </c>
      <c r="B68" s="2440" t="s">
        <v>95</v>
      </c>
    </row>
    <row r="69" spans="1:2" ht="12.75">
      <c r="A69" s="2440" t="s">
        <v>126</v>
      </c>
      <c r="B69" s="2440" t="s">
        <v>97</v>
      </c>
    </row>
    <row r="70" spans="1:2" ht="13.5" customHeight="1">
      <c r="A70" s="2440" t="s">
        <v>127</v>
      </c>
      <c r="B70" s="2444" t="s">
        <v>128</v>
      </c>
    </row>
    <row r="71" spans="1:2" ht="12.75">
      <c r="A71" s="2440" t="s">
        <v>129</v>
      </c>
      <c r="B71" s="2440" t="s">
        <v>103</v>
      </c>
    </row>
    <row r="72" spans="1:2" ht="12.75">
      <c r="A72" s="2440" t="s">
        <v>130</v>
      </c>
      <c r="B72" s="2440" t="s">
        <v>131</v>
      </c>
    </row>
    <row r="73" spans="1:2" ht="12.75">
      <c r="A73" s="2440" t="s">
        <v>132</v>
      </c>
      <c r="B73" s="2440" t="s">
        <v>81</v>
      </c>
    </row>
  </sheetData>
  <hyperlinks>
    <hyperlink ref="A4" location="'S-1'!A1" display="S-1"/>
    <hyperlink ref="B4" location="'S-1'!A1" display="Net Financial Position of PBGC's Single-Employer Program (1980-2011)"/>
    <hyperlink ref="A5" location="'S-2'!A1" display="S-2"/>
    <hyperlink ref="B5" location="'S-2'!A1" display="PBGC Premium Revenue, Benefit Payments, and Expenses (1980-2011)"/>
    <hyperlink ref="A6" location="'S-3'!A1" display="S-3"/>
    <hyperlink ref="B6" location="'S-3'!A1" display="PBGC Terminations and Claims (1975-2011)"/>
    <hyperlink ref="A7" location="'S-4'!A1" display="S-4"/>
    <hyperlink ref="B7" location="'S-4'!A1" display="PBGC Claims (1975-2011)"/>
    <hyperlink ref="A8" location="'S-5'!A1" display="S-5"/>
    <hyperlink ref="B8" location="'S-5'!A1" display="Top 10 Firms Presenting Claims (1975-2011)"/>
    <hyperlink ref="A9" location="'S-6'!A1" display="S-6"/>
    <hyperlink ref="B9" location="'S-6'!A1" display="PBGC Trusteed Terminations by Fiscal Year and Size of Claim (1975-2011)"/>
    <hyperlink ref="A10" location="'S-7'!A1" display="S-7 "/>
    <hyperlink ref="B10" location="'S-7'!A1" display="PBGC Claims by Fiscal Year and Size of Claim (1975-2011)"/>
    <hyperlink ref="A11" location="'S-8'!A1" display="S-8"/>
    <hyperlink ref="B11" location="'S-8'!A1" display="PBGC Trusteed Plans by Fiscal Year and Funded Ratio (1975-2011)"/>
    <hyperlink ref="A12" location="'S-9'!A1" display="S-9"/>
    <hyperlink ref="B12" location="'S-9'!A1" display="PBGC Claims by Fiscal Year and Funded Ratio (1975-2011)"/>
    <hyperlink ref="A13" location="'S-10'!A1" display="S-10 "/>
    <hyperlink ref="B13" location="'S-10'!A1" display="PBGC Trusteed Plans by Size of Claim and Funded Ratio (1975-2011)"/>
    <hyperlink ref="A14" location="'S-11'!A1" display="S-11"/>
    <hyperlink ref="B14" location="'S-11'!A1" display="PBGC Claims by Size of Claim and Funded Ratio (1975-2011)"/>
    <hyperlink ref="A15" location="'S-12'!A1" display="S-12"/>
    <hyperlink ref="B15" location="'S-12'!A1" display="Average Claim per Vested Participant by Plan Size (1975-2011)"/>
    <hyperlink ref="A16" location="'S-13'!A1" display="S-13"/>
    <hyperlink ref="B16" location="'S-13'!A1" display="PBGC Trusteed Plans by Fiscal Year and Plan Size (1975-2011)"/>
    <hyperlink ref="A17" location="'S-14'!A1" display="S-14"/>
    <hyperlink ref="B17" location="'S-14'!A1" display="PBGC Claims by Fiscal Year and Plan Size (1975-2011)"/>
    <hyperlink ref="A18" location="'M-15'!A1" display="S-15"/>
    <hyperlink ref="B18" location="'S-15'!A1" display="PBGC Trusteed Plans by Size of Claim and Plan Size (1975-2011)"/>
    <hyperlink ref="A19" location="'S-16'!A1" display="S-16"/>
    <hyperlink ref="B19" location="'S-16'!A1" display="PBGC Claims by Size of Claim and Plan Size (1975-2011)"/>
    <hyperlink ref="A20" location="'S-17'!A1" display="S-17 "/>
    <hyperlink ref="B20" location="'S-17'!A1" display="PBGC Trusteed Plans by Funded Ratio and Plan Size (1975-2011)"/>
    <hyperlink ref="A21" location="'S-18'!A1" display="S-18"/>
    <hyperlink ref="B21" location="'S-18'!A1" display="PBGC Claims by Funded Ratio and Plan Size (1975-2011)"/>
    <hyperlink ref="A22" location="'S-19'!A1" display="S-19"/>
    <hyperlink ref="B22" location="'S-19'!A1" display="PBGC Claims by Industry (1975-2011)"/>
    <hyperlink ref="A23" location="'S-20'!A1" display="S-20"/>
    <hyperlink ref="B23" location="'S-20'!A1" display="PBGC Benefit Payments, Payees, and Deferred Payees (1980-2011)"/>
    <hyperlink ref="A24" location="'S-21'!A1" display="S-21"/>
    <hyperlink ref="B24" location="'S-21'!A1" display="PBGC Payees and Benefit Payments by Date of Plan Termination (2011)"/>
    <hyperlink ref="A25" location="'S-22'!A1" display="S-22"/>
    <hyperlink ref="B25" location="'S-22'!A1" display="PBGC Payees and Benefit Payments by Size of Trusteed Plan (2011)"/>
    <hyperlink ref="A26" location="'S-23'!A1" display="S-23"/>
    <hyperlink ref="B26" location="'S-23'!A1" display="Total PBGC Payees and Average Benefit Payments by Gender and Age (2011)"/>
    <hyperlink ref="A27" location="'S-24'!A1" display="S-24"/>
    <hyperlink ref="B27" location="'S-24'!A1" display="PBGC Retired Payees and Average Benefit Payments by Gender and Age (2011) "/>
    <hyperlink ref="A28" location="'S-25'!A1" display="S-25"/>
    <hyperlink ref="B28" location="'S-25'!A1" display="PBGC Beneficiary Payees and Average Benefit Payments by Gender and Age (2011)"/>
    <hyperlink ref="A29" location="'S-26'!A1" display="S-26"/>
    <hyperlink ref="B29" location="'S-26'!A1" display="Total PBGC Payees and Benefit Payments by Size of Monthly Payment (2011) "/>
    <hyperlink ref="A30" location="'S-27'!A1" display="S-27"/>
    <hyperlink ref="B30" location="'S-27'!A1" display="PBGC Retired Payees and Benefit Payments by Size of Monthly Payment (2011) "/>
    <hyperlink ref="A31" location="'S-28'!A1" display="S-28"/>
    <hyperlink ref="B31" location="'S-28'!A1" display="PBGC Beneficiary Payees and Benefit Payments by Size of Monthly Payment (2011)"/>
    <hyperlink ref="A32" location="'S-29'!A1" display="S-29"/>
    <hyperlink ref="B32" location="'S-29'!A1" display="PBGC Payees and Benefit Payments by Industry (2011)"/>
    <hyperlink ref="A33" location="'S-30'!A1" display="S-30"/>
    <hyperlink ref="B33" location="'S-30'!A1" display="PBGC-Insured Plan Participants (1980-2011)"/>
    <hyperlink ref="A34" location="'S-31'!A1" display="S-31"/>
    <hyperlink ref="B34" location="'S-31'!A1" display="PBGC-Insured Plans (1980-2011)"/>
    <hyperlink ref="A35" location="'S-32'!A1" display="S-32"/>
    <hyperlink ref="B35" location="'S-32'!A1" display="PBGC-Insured Plan Participants by Participant Status (1980-2010)"/>
    <hyperlink ref="A36" location="'S-33'!A1" display="S-33"/>
    <hyperlink ref="B36" location="'S-33'!A1" display="PBGC-Insured Active Participants as a Percent of Private-Sector Wage and Salary Workers (1980-2010)"/>
    <hyperlink ref="A37" location="'S-34'!A1" display="S-34"/>
    <hyperlink ref="B37" location="'S-34'!A1" display="PBGC-Insured Hybrid Plans by Plan Size (2001-2010)"/>
    <hyperlink ref="A38" location="'S-35'!A1" display="S-35"/>
    <hyperlink ref="B38" location="'S-35'!A1" display="PBGC-Insured Hybrid Plan Participants by Plan Size (2001-2010)"/>
    <hyperlink ref="A39" location="'S-36'!A1" display="S-36"/>
    <hyperlink ref="B39" location="'S-36'!A1" display="PBGC-Insured Plans by Status of Benefit Accruals and Whether a Plan is Open to New Entrants (2008-2011)"/>
    <hyperlink ref="A40" location="'S-37'!A1" display="S-37"/>
    <hyperlink ref="B40" location="'S-37'!A1" display="Active Participants in PBGC-Insured Plans by Status Of Benefit Accruals and Whether a Plan is Open to New Entrants (2008-2011)"/>
    <hyperlink ref="A41" location="'S-38'!A1" display="S-38"/>
    <hyperlink ref="B41" location="'S-38'!A1" display="PBGC-Insured Plans, Participants and Premiums by Industry (2010)"/>
    <hyperlink ref="A42" location="'S-39'!A1" display="S-39"/>
    <hyperlink ref="B42" location="'S-39'!A1" display="PBGC's Historic Premium Rates"/>
    <hyperlink ref="A43" location="'S-40'!A1" display="S-40"/>
    <hyperlink ref="B43" location="'S-40'!A1" display="PBGC Premium Revenue (1980-2011)"/>
    <hyperlink ref="A44" location="'S-41'!A1" display="S-41"/>
    <hyperlink ref="B44" location="'S-41'!A1" display="PBGC Premium Revenue by Size of Plan and Type of Premium (2010)"/>
    <hyperlink ref="A45" location="'S-42'!A1" display="S-42"/>
    <hyperlink ref="B45" location="'S-42'!A1" display="PBGC-Insured Plans and Participants by Total Premium Paid (2010)"/>
    <hyperlink ref="A46" location="'S-43'!A1" display="S-43"/>
    <hyperlink ref="B46" location="'S-43'!A1" display="PBGC-Insured Plans and Participants by Variable-Rate Premium Status (1992-2010) "/>
    <hyperlink ref="A47" location="'S-44'!A1" display="S-44"/>
    <hyperlink ref="B47" location="'S-44'!A1" display="Funding of PBGC-Insured Plans (1980-2010)"/>
    <hyperlink ref="A48" location="'S-45'!A1" display="S-45"/>
    <hyperlink ref="B48" location="'S-45'!A1" display="Funding of Underfunded PBGC-Insured Plans (1980-2010)"/>
    <hyperlink ref="B49" location="'S-46'!A1" display="Funding of Overfunded PBGC-Insured Plans (1980-2010)"/>
    <hyperlink ref="A49" location="'S-46'!A1" display="S-46"/>
    <hyperlink ref="A50" location="'S-47'!A1" display="S-47"/>
    <hyperlink ref="B50" location="'S-47'!A1" display="Concentration of Underfunding in PBGC-Insured Plans (1990-2010)"/>
    <hyperlink ref="A51" location="'S-48'!A1" display="S-48"/>
    <hyperlink ref="B51" location="'S-48'!A1" display="Plans, Participants and Funding of PBGC-Insured Plans by Funding Ratio (2010) "/>
    <hyperlink ref="A52" location="'S-48'!A1" display="S-49"/>
    <hyperlink ref="B52" location="'S-48'!A1" display="Various Measures of Underfunding in PBGC-Insured Plans (1992-2011)"/>
    <hyperlink ref="A53" location="'S-50'!A1" display="S-50"/>
    <hyperlink ref="B53" location="'S-50'!A1" display="Funding of PBGC-Insured Plans by Industry (2010)"/>
    <hyperlink ref="A54" location="'S-51'!A1" display="S-51"/>
    <hyperlink ref="A55" location="'S-52'!A1" display="S-52"/>
    <hyperlink ref="A56" location="'S-53'!A1" display="S-53"/>
    <hyperlink ref="B54" location="'S-51'!A1" display="Pension Funding Data for PBGC-Insured Plans by Region and State (2010)"/>
    <hyperlink ref="B55" location="'S-52'!A1" display="PBGC Pension Data by Region and State (2010)"/>
    <hyperlink ref="B56" location="'S-53'!A1" display="PBGC Maximum Guaranteed Benefits (1990-2012)"/>
    <hyperlink ref="A58" location="'M-1'!A1" display="M-1"/>
    <hyperlink ref="B58" location="'M-1'!A1" display="Net Financial Position of PBGC's Multiemployer Program (1980-2011)"/>
    <hyperlink ref="A59" location="'M-2'!A1" display="M-2"/>
    <hyperlink ref="B59" location="'M-2'!A1" display="PBGC Premium Revenue, Benefit Payments, and Expenses (1980-2011)"/>
    <hyperlink ref="A60" location="'M-3'!A1" display="M-3"/>
    <hyperlink ref="B60" location="'M-3'!A1" display="PBGC Payees and Benefit Payments (1980-2011)"/>
    <hyperlink ref="A61" location="'M-4'!A1" display="M-4"/>
    <hyperlink ref="B61" location="'M-4'!A1" display="PBGC Financial Assistance to Insolvent Plans (1981-2011)"/>
    <hyperlink ref="A62" location="'M-5'!A1" display="M-5"/>
    <hyperlink ref="B62" location="'M-5'!A1" display="PBGC-Insured Plan Participants (1980-2011)"/>
    <hyperlink ref="A63" location="'M-6'!A1" display="M-6"/>
    <hyperlink ref="B63" location="'M-6'!A1" display="PBGC-Insured Plans (1980-2011)"/>
    <hyperlink ref="A64" location="'M-7'!A1" display="M-7"/>
    <hyperlink ref="B64" location="'M-7'!A1" display="PBGC-Insured Plan Participants by Participant Status (1980-2010)"/>
    <hyperlink ref="A65" location="'M-8'!A1" display="M-8"/>
    <hyperlink ref="B65" location="'M-8'!A1" display="PBGC-Insured Plans and Participants by Industry (2010)"/>
    <hyperlink ref="A66" location="'M-9'!A1" display="M-9"/>
    <hyperlink ref="B66" location="'M-9'!A1" display="Funding of PBGC-Insured Plans (1980-2010)"/>
    <hyperlink ref="A67" location="'M-10'!A1" display="M-10"/>
    <hyperlink ref="B67" location="'M-10'!A1" display="Funding of Underfunded PBGC-Insured Plans (1980-2010)"/>
    <hyperlink ref="A68" location="'M-11'!A1" display="M-11"/>
    <hyperlink ref="B68" location="'M-11'!A1" display="Funding of Overfunded PBGC-Insured Plans (1980-2010)"/>
    <hyperlink ref="A69" location="'M-12'!A1" display="M-12"/>
    <hyperlink ref="B69" location="'M-12'!A1" display="Concentration of Underfunding in PBGC-Insured Plans (1990-2010)"/>
    <hyperlink ref="A70" location="'M-13'!A1" display="M-13"/>
    <hyperlink ref="B70" location="'M-13'!A1" display="Plans, Participants, and Funding of PBGC-Insured Plans by Funding Ratio (2010) "/>
    <hyperlink ref="A71" location="'M-14'!A1" display="M-14"/>
    <hyperlink ref="B71" location="'M-14'!A1" display="Funding of PBGC-Insured Plans by Industry (2010)"/>
    <hyperlink ref="A72" location="'M-15'!A1" display="M-15 "/>
    <hyperlink ref="B72" location="'M-15'!A1" display="PBGC Maximum Guaranteed Benefits (1980-2012)"/>
    <hyperlink ref="A73" location="'M-16'!A1" display="M-16"/>
    <hyperlink ref="B73" location="'M-16'!A1" display="PBGC's Historic Premium Rates"/>
    <hyperlink ref="B2" location="GLANCE!A1" display="PBGC 2010 Pension Data at a Glance"/>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O40"/>
  <sheetViews>
    <sheetView workbookViewId="0" topLeftCell="A1"/>
  </sheetViews>
  <sheetFormatPr defaultColWidth="9.140625" defaultRowHeight="12.75"/>
  <cols>
    <col min="1" max="1" width="2.28125" style="339" customWidth="1"/>
    <col min="2" max="2" width="17.00390625" style="339" customWidth="1"/>
    <col min="3" max="3" width="10.7109375" style="339" customWidth="1"/>
    <col min="4" max="4" width="6.7109375" style="339" customWidth="1"/>
    <col min="5" max="5" width="10.7109375" style="339" customWidth="1"/>
    <col min="6" max="6" width="6.7109375" style="339" customWidth="1"/>
    <col min="7" max="7" width="10.7109375" style="339" customWidth="1"/>
    <col min="8" max="8" width="6.7109375" style="339" customWidth="1"/>
    <col min="9" max="9" width="10.7109375" style="339" customWidth="1"/>
    <col min="10" max="10" width="6.7109375" style="339" customWidth="1"/>
    <col min="11" max="11" width="13.7109375" style="0" customWidth="1"/>
    <col min="12" max="12" width="5.28125" style="0" customWidth="1"/>
    <col min="13" max="13" width="1.7109375" style="0" customWidth="1"/>
  </cols>
  <sheetData>
    <row r="1" spans="1:13" s="339" customFormat="1" ht="5.1" customHeight="1">
      <c r="A1" s="292"/>
      <c r="B1" s="293"/>
      <c r="C1" s="293"/>
      <c r="D1" s="293"/>
      <c r="E1" s="293"/>
      <c r="F1" s="293"/>
      <c r="G1" s="293"/>
      <c r="H1" s="293"/>
      <c r="I1" s="293"/>
      <c r="J1" s="293"/>
      <c r="K1" s="2597"/>
      <c r="L1" s="2597"/>
      <c r="M1" s="2598"/>
    </row>
    <row r="2" spans="1:13" s="67" customFormat="1" ht="23.25">
      <c r="A2" s="2599" t="s">
        <v>348</v>
      </c>
      <c r="B2" s="2600"/>
      <c r="C2" s="2600"/>
      <c r="D2" s="2600"/>
      <c r="E2" s="2600"/>
      <c r="F2" s="2600"/>
      <c r="G2" s="2600"/>
      <c r="H2" s="2600"/>
      <c r="I2" s="2600"/>
      <c r="J2" s="2600"/>
      <c r="K2" s="2600"/>
      <c r="L2" s="2600"/>
      <c r="M2" s="2601"/>
    </row>
    <row r="3" spans="1:13" s="79" customFormat="1" ht="20.25">
      <c r="A3" s="2562" t="s">
        <v>19</v>
      </c>
      <c r="B3" s="2563"/>
      <c r="C3" s="2563"/>
      <c r="D3" s="2563"/>
      <c r="E3" s="2563"/>
      <c r="F3" s="2563"/>
      <c r="G3" s="2563"/>
      <c r="H3" s="2563"/>
      <c r="I3" s="2563"/>
      <c r="J3" s="2563"/>
      <c r="K3" s="2563"/>
      <c r="L3" s="2563"/>
      <c r="M3" s="2602"/>
    </row>
    <row r="4" spans="1:13" s="79" customFormat="1" ht="20.25">
      <c r="A4" s="2562" t="s">
        <v>228</v>
      </c>
      <c r="B4" s="2563"/>
      <c r="C4" s="2563"/>
      <c r="D4" s="2563"/>
      <c r="E4" s="2563"/>
      <c r="F4" s="2563"/>
      <c r="G4" s="2563"/>
      <c r="H4" s="2563"/>
      <c r="I4" s="2563"/>
      <c r="J4" s="2563"/>
      <c r="K4" s="2563"/>
      <c r="L4" s="2563"/>
      <c r="M4" s="2602"/>
    </row>
    <row r="5" spans="1:13" s="63" customFormat="1" ht="6" customHeight="1">
      <c r="A5" s="294"/>
      <c r="B5" s="295"/>
      <c r="C5" s="295"/>
      <c r="D5" s="295"/>
      <c r="E5" s="295"/>
      <c r="F5" s="295"/>
      <c r="G5" s="295"/>
      <c r="H5" s="295"/>
      <c r="I5" s="295"/>
      <c r="J5" s="295"/>
      <c r="K5" s="2610"/>
      <c r="L5" s="2610"/>
      <c r="M5" s="2611"/>
    </row>
    <row r="6" spans="1:13" s="63" customFormat="1" ht="12.75" customHeight="1">
      <c r="A6" s="297"/>
      <c r="B6" s="298"/>
      <c r="C6" s="2591" t="s">
        <v>349</v>
      </c>
      <c r="D6" s="2592"/>
      <c r="E6" s="2592"/>
      <c r="F6" s="2592"/>
      <c r="G6" s="2592"/>
      <c r="H6" s="2592"/>
      <c r="I6" s="2592"/>
      <c r="J6" s="2592"/>
      <c r="K6" s="299"/>
      <c r="L6" s="300"/>
      <c r="M6" s="301"/>
    </row>
    <row r="7" spans="1:13" s="63" customFormat="1" ht="12.75" customHeight="1">
      <c r="A7" s="2595"/>
      <c r="B7" s="2596"/>
      <c r="C7" s="2593"/>
      <c r="D7" s="2594"/>
      <c r="E7" s="2594"/>
      <c r="F7" s="2594"/>
      <c r="G7" s="2594"/>
      <c r="H7" s="2594"/>
      <c r="I7" s="2594"/>
      <c r="J7" s="2594"/>
      <c r="K7" s="302"/>
      <c r="L7" s="303"/>
      <c r="M7" s="304"/>
    </row>
    <row r="8" spans="1:13" s="63" customFormat="1" ht="12.75">
      <c r="A8" s="2595" t="s">
        <v>216</v>
      </c>
      <c r="B8" s="2596"/>
      <c r="C8" s="2608" t="s">
        <v>350</v>
      </c>
      <c r="D8" s="2609"/>
      <c r="E8" s="2609" t="s">
        <v>351</v>
      </c>
      <c r="F8" s="2609"/>
      <c r="G8" s="2609" t="s">
        <v>352</v>
      </c>
      <c r="H8" s="2609"/>
      <c r="I8" s="2609" t="s">
        <v>353</v>
      </c>
      <c r="J8" s="2609"/>
      <c r="K8" s="2605" t="s">
        <v>229</v>
      </c>
      <c r="L8" s="2606"/>
      <c r="M8" s="2607"/>
    </row>
    <row r="9" spans="1:13" s="63" customFormat="1" ht="9.95" customHeight="1">
      <c r="A9" s="305"/>
      <c r="B9" s="85"/>
      <c r="C9" s="306"/>
      <c r="D9" s="85"/>
      <c r="E9" s="85"/>
      <c r="F9" s="85"/>
      <c r="G9" s="85"/>
      <c r="H9" s="85"/>
      <c r="I9" s="85"/>
      <c r="J9" s="85"/>
      <c r="K9" s="307"/>
      <c r="L9" s="308"/>
      <c r="M9" s="309"/>
    </row>
    <row r="10" spans="1:13" s="63" customFormat="1" ht="9.95" customHeight="1">
      <c r="A10" s="340"/>
      <c r="B10" s="341"/>
      <c r="C10" s="342"/>
      <c r="D10" s="343"/>
      <c r="E10" s="343"/>
      <c r="F10" s="343"/>
      <c r="G10" s="343"/>
      <c r="H10" s="343"/>
      <c r="I10" s="343"/>
      <c r="J10" s="343"/>
      <c r="K10" s="344"/>
      <c r="L10" s="343"/>
      <c r="M10" s="345"/>
    </row>
    <row r="11" spans="1:15" s="79" customFormat="1" ht="24.95" customHeight="1">
      <c r="A11" s="346"/>
      <c r="B11" s="2513" t="s">
        <v>256</v>
      </c>
      <c r="C11" s="376">
        <v>163</v>
      </c>
      <c r="D11" s="350"/>
      <c r="E11" s="377">
        <v>149</v>
      </c>
      <c r="F11" s="350"/>
      <c r="G11" s="377">
        <v>127</v>
      </c>
      <c r="H11" s="350"/>
      <c r="I11" s="377">
        <v>147</v>
      </c>
      <c r="J11" s="350"/>
      <c r="K11" s="378">
        <f>SUM(C11:I11)</f>
        <v>586</v>
      </c>
      <c r="L11" s="350"/>
      <c r="M11" s="379"/>
      <c r="N11" s="380"/>
      <c r="O11" s="355"/>
    </row>
    <row r="12" spans="1:15" s="79" customFormat="1" ht="24.95" customHeight="1">
      <c r="A12" s="346"/>
      <c r="B12" s="2513" t="s">
        <v>258</v>
      </c>
      <c r="C12" s="376">
        <v>221</v>
      </c>
      <c r="D12" s="350"/>
      <c r="E12" s="377">
        <v>134</v>
      </c>
      <c r="F12" s="350"/>
      <c r="G12" s="377">
        <v>134</v>
      </c>
      <c r="H12" s="350"/>
      <c r="I12" s="377">
        <v>133</v>
      </c>
      <c r="J12" s="350"/>
      <c r="K12" s="378">
        <f aca="true" t="shared" si="0" ref="K12:K19">SUM(C12:I12)</f>
        <v>622</v>
      </c>
      <c r="L12" s="353"/>
      <c r="M12" s="354"/>
      <c r="N12" s="380"/>
      <c r="O12" s="355"/>
    </row>
    <row r="13" spans="1:15" s="79" customFormat="1" ht="24.95" customHeight="1">
      <c r="A13" s="346"/>
      <c r="B13" s="2513" t="s">
        <v>259</v>
      </c>
      <c r="C13" s="376">
        <v>169</v>
      </c>
      <c r="D13" s="350"/>
      <c r="E13" s="377">
        <v>112</v>
      </c>
      <c r="F13" s="350"/>
      <c r="G13" s="377">
        <v>129</v>
      </c>
      <c r="H13" s="350"/>
      <c r="I13" s="377">
        <v>127</v>
      </c>
      <c r="J13" s="350"/>
      <c r="K13" s="378">
        <f t="shared" si="0"/>
        <v>537</v>
      </c>
      <c r="L13" s="353"/>
      <c r="M13" s="354"/>
      <c r="N13" s="380"/>
      <c r="O13" s="355"/>
    </row>
    <row r="14" spans="1:15" s="79" customFormat="1" ht="24.95" customHeight="1">
      <c r="A14" s="346"/>
      <c r="B14" s="2513" t="s">
        <v>260</v>
      </c>
      <c r="C14" s="376">
        <v>190</v>
      </c>
      <c r="D14" s="350"/>
      <c r="E14" s="377">
        <v>153</v>
      </c>
      <c r="F14" s="350"/>
      <c r="G14" s="377">
        <v>181</v>
      </c>
      <c r="H14" s="350"/>
      <c r="I14" s="377">
        <v>170</v>
      </c>
      <c r="J14" s="350"/>
      <c r="K14" s="378">
        <f t="shared" si="0"/>
        <v>694</v>
      </c>
      <c r="L14" s="353"/>
      <c r="M14" s="354"/>
      <c r="N14" s="380"/>
      <c r="O14" s="355"/>
    </row>
    <row r="15" spans="1:15" s="79" customFormat="1" ht="24.95" customHeight="1">
      <c r="A15" s="346"/>
      <c r="B15" s="2513" t="s">
        <v>261</v>
      </c>
      <c r="C15" s="376">
        <v>118</v>
      </c>
      <c r="D15" s="350"/>
      <c r="E15" s="377">
        <v>101</v>
      </c>
      <c r="F15" s="350"/>
      <c r="G15" s="377">
        <v>139</v>
      </c>
      <c r="H15" s="350"/>
      <c r="I15" s="377">
        <v>86</v>
      </c>
      <c r="J15" s="350"/>
      <c r="K15" s="378">
        <f t="shared" si="0"/>
        <v>444</v>
      </c>
      <c r="L15" s="353"/>
      <c r="M15" s="354"/>
      <c r="N15" s="380"/>
      <c r="O15" s="355"/>
    </row>
    <row r="16" spans="1:15" s="79" customFormat="1" ht="24.95" customHeight="1">
      <c r="A16" s="346"/>
      <c r="B16" s="2513" t="s">
        <v>341</v>
      </c>
      <c r="C16" s="376">
        <v>117</v>
      </c>
      <c r="D16" s="350"/>
      <c r="E16" s="377">
        <v>200</v>
      </c>
      <c r="F16" s="350"/>
      <c r="G16" s="377">
        <v>247</v>
      </c>
      <c r="H16" s="350"/>
      <c r="I16" s="377">
        <v>146</v>
      </c>
      <c r="J16" s="350"/>
      <c r="K16" s="378">
        <f t="shared" si="0"/>
        <v>710</v>
      </c>
      <c r="L16" s="353"/>
      <c r="M16" s="354"/>
      <c r="N16" s="380"/>
      <c r="O16" s="355"/>
    </row>
    <row r="17" spans="1:15" s="79" customFormat="1" ht="24.95" customHeight="1">
      <c r="A17" s="346"/>
      <c r="B17" s="2513" t="s">
        <v>342</v>
      </c>
      <c r="C17" s="376">
        <v>102</v>
      </c>
      <c r="D17" s="350"/>
      <c r="E17" s="377">
        <v>167</v>
      </c>
      <c r="F17" s="350"/>
      <c r="G17" s="377">
        <v>204</v>
      </c>
      <c r="H17" s="350"/>
      <c r="I17" s="377">
        <v>69</v>
      </c>
      <c r="J17" s="350"/>
      <c r="K17" s="378">
        <f t="shared" si="0"/>
        <v>542</v>
      </c>
      <c r="L17" s="353"/>
      <c r="M17" s="354"/>
      <c r="N17" s="380"/>
      <c r="O17" s="355"/>
    </row>
    <row r="18" spans="1:15" s="79" customFormat="1" ht="24.95" customHeight="1">
      <c r="A18" s="346"/>
      <c r="B18" s="2513">
        <v>2010</v>
      </c>
      <c r="C18" s="376">
        <v>20</v>
      </c>
      <c r="D18" s="350"/>
      <c r="E18" s="377">
        <v>40</v>
      </c>
      <c r="F18" s="350"/>
      <c r="G18" s="377">
        <v>46</v>
      </c>
      <c r="H18" s="350"/>
      <c r="I18" s="377">
        <v>6</v>
      </c>
      <c r="J18" s="350"/>
      <c r="K18" s="378">
        <f>SUM(C18:I18)</f>
        <v>112</v>
      </c>
      <c r="L18" s="353"/>
      <c r="M18" s="354"/>
      <c r="N18" s="380"/>
      <c r="O18" s="355"/>
    </row>
    <row r="19" spans="1:15" s="79" customFormat="1" ht="24.95" customHeight="1">
      <c r="A19" s="346"/>
      <c r="B19" s="2513">
        <v>2011</v>
      </c>
      <c r="C19" s="376">
        <v>10</v>
      </c>
      <c r="D19" s="350"/>
      <c r="E19" s="377">
        <v>11</v>
      </c>
      <c r="F19" s="350"/>
      <c r="G19" s="377">
        <v>23</v>
      </c>
      <c r="H19" s="350"/>
      <c r="I19" s="377">
        <v>1</v>
      </c>
      <c r="J19" s="350"/>
      <c r="K19" s="378">
        <f t="shared" si="0"/>
        <v>45</v>
      </c>
      <c r="L19" s="353"/>
      <c r="M19" s="354"/>
      <c r="N19" s="380"/>
      <c r="O19" s="355"/>
    </row>
    <row r="20" spans="1:15" s="79" customFormat="1" ht="24.95" customHeight="1">
      <c r="A20" s="346"/>
      <c r="B20" s="2513" t="s">
        <v>262</v>
      </c>
      <c r="C20" s="376">
        <f>SUM(C11:C19)</f>
        <v>1110</v>
      </c>
      <c r="D20" s="350"/>
      <c r="E20" s="377">
        <f>SUM(E11:E19)</f>
        <v>1067</v>
      </c>
      <c r="F20" s="377"/>
      <c r="G20" s="377">
        <f>SUM(G11:G19)</f>
        <v>1230</v>
      </c>
      <c r="H20" s="377"/>
      <c r="I20" s="377">
        <f>SUM(I11:I19)</f>
        <v>885</v>
      </c>
      <c r="J20" s="350"/>
      <c r="K20" s="378">
        <f>SUM(K11:K19)</f>
        <v>4292</v>
      </c>
      <c r="L20" s="353"/>
      <c r="M20" s="354"/>
      <c r="N20" s="380"/>
      <c r="O20" s="355"/>
    </row>
    <row r="21" spans="1:15" s="79" customFormat="1" ht="24.95" customHeight="1">
      <c r="A21" s="346"/>
      <c r="B21" s="2513" t="s">
        <v>343</v>
      </c>
      <c r="C21" s="381">
        <f>+C20/$K$20</f>
        <v>0.25862068965517243</v>
      </c>
      <c r="D21" s="382"/>
      <c r="E21" s="382">
        <f>+E20/$K$20</f>
        <v>0.24860205032618826</v>
      </c>
      <c r="F21" s="382"/>
      <c r="G21" s="382">
        <f>+G20/$K$20</f>
        <v>0.28657968313140725</v>
      </c>
      <c r="H21" s="382"/>
      <c r="I21" s="382">
        <f>+I20/$K$20</f>
        <v>0.20619757688723206</v>
      </c>
      <c r="J21" s="382"/>
      <c r="K21" s="383">
        <v>1</v>
      </c>
      <c r="L21" s="353"/>
      <c r="M21" s="354"/>
      <c r="N21" s="380"/>
      <c r="O21" s="355"/>
    </row>
    <row r="22" spans="1:13" s="339" customFormat="1" ht="5.1" customHeight="1">
      <c r="A22" s="326"/>
      <c r="B22" s="329"/>
      <c r="C22" s="328"/>
      <c r="D22" s="329"/>
      <c r="E22" s="329"/>
      <c r="F22" s="329"/>
      <c r="G22" s="329"/>
      <c r="H22" s="329"/>
      <c r="I22" s="329"/>
      <c r="J22" s="329"/>
      <c r="K22" s="330"/>
      <c r="L22" s="331"/>
      <c r="M22" s="332"/>
    </row>
    <row r="23" spans="1:10" ht="12.75">
      <c r="A23" s="333"/>
      <c r="B23" s="333"/>
      <c r="C23" s="333"/>
      <c r="D23" s="333"/>
      <c r="E23" s="333"/>
      <c r="F23" s="333"/>
      <c r="G23" s="333"/>
      <c r="H23" s="333"/>
      <c r="I23" s="333"/>
      <c r="J23" s="333"/>
    </row>
    <row r="24" spans="1:10" ht="12.75">
      <c r="A24" s="336" t="s">
        <v>263</v>
      </c>
      <c r="B24" s="336"/>
      <c r="C24" s="336"/>
      <c r="D24" s="336"/>
      <c r="E24" s="336"/>
      <c r="F24" s="336"/>
      <c r="G24" s="336"/>
      <c r="H24" s="336"/>
      <c r="I24" s="336"/>
      <c r="J24" s="336"/>
    </row>
    <row r="25" spans="1:10" ht="12.75">
      <c r="A25" s="337" t="s">
        <v>344</v>
      </c>
      <c r="B25" s="336"/>
      <c r="C25" s="336"/>
      <c r="D25" s="336"/>
      <c r="E25" s="336"/>
      <c r="F25" s="336"/>
      <c r="G25" s="336"/>
      <c r="H25" s="336"/>
      <c r="I25" s="336"/>
      <c r="J25" s="336"/>
    </row>
    <row r="26" spans="1:10" ht="12.75">
      <c r="A26" s="336" t="s">
        <v>345</v>
      </c>
      <c r="B26" s="333"/>
      <c r="C26" s="333"/>
      <c r="D26" s="333"/>
      <c r="E26" s="333"/>
      <c r="F26" s="333"/>
      <c r="G26" s="333"/>
      <c r="H26" s="333"/>
      <c r="I26" s="333"/>
      <c r="J26" s="333"/>
    </row>
    <row r="27" spans="1:10" ht="12.75">
      <c r="A27" s="338"/>
      <c r="B27" s="333"/>
      <c r="C27" s="333"/>
      <c r="D27" s="333"/>
      <c r="E27" s="333"/>
      <c r="F27" s="333"/>
      <c r="G27" s="333"/>
      <c r="H27" s="333"/>
      <c r="I27" s="333"/>
      <c r="J27" s="333"/>
    </row>
    <row r="28" spans="3:12" ht="12.75">
      <c r="C28" s="384"/>
      <c r="D28" s="384"/>
      <c r="E28" s="384"/>
      <c r="F28" s="384"/>
      <c r="G28" s="384"/>
      <c r="H28" s="384"/>
      <c r="I28" s="384"/>
      <c r="J28" s="384"/>
      <c r="K28" s="384"/>
      <c r="L28" s="384"/>
    </row>
    <row r="31" spans="2:10" ht="12.75">
      <c r="B31" s="375"/>
      <c r="C31"/>
      <c r="D31"/>
      <c r="E31"/>
      <c r="F31"/>
      <c r="G31"/>
      <c r="H31"/>
      <c r="I31"/>
      <c r="J31"/>
    </row>
    <row r="32" spans="2:10" ht="12.75">
      <c r="B32"/>
      <c r="C32"/>
      <c r="D32"/>
      <c r="E32"/>
      <c r="F32"/>
      <c r="G32"/>
      <c r="H32"/>
      <c r="I32"/>
      <c r="J32"/>
    </row>
    <row r="33" spans="2:9" ht="12.75">
      <c r="B33"/>
      <c r="C33"/>
      <c r="E33"/>
      <c r="G33"/>
      <c r="I33"/>
    </row>
    <row r="34" spans="2:13" ht="12.75">
      <c r="B34" s="385"/>
      <c r="C34"/>
      <c r="E34"/>
      <c r="G34"/>
      <c r="I34"/>
      <c r="M34" s="386"/>
    </row>
    <row r="35" spans="2:13" ht="12.75">
      <c r="B35" s="385"/>
      <c r="C35"/>
      <c r="E35"/>
      <c r="G35"/>
      <c r="I35"/>
      <c r="M35" s="386"/>
    </row>
    <row r="36" spans="2:13" ht="12.75">
      <c r="B36" s="385"/>
      <c r="C36"/>
      <c r="E36"/>
      <c r="G36"/>
      <c r="I36"/>
      <c r="M36" s="386"/>
    </row>
    <row r="37" spans="2:13" ht="12.75">
      <c r="B37" s="385"/>
      <c r="C37"/>
      <c r="E37"/>
      <c r="G37"/>
      <c r="I37"/>
      <c r="M37" s="386"/>
    </row>
    <row r="38" spans="2:13" ht="12.75">
      <c r="B38" s="385"/>
      <c r="C38"/>
      <c r="E38"/>
      <c r="G38"/>
      <c r="I38"/>
      <c r="L38" s="387"/>
      <c r="M38" s="386"/>
    </row>
    <row r="39" ht="12.75">
      <c r="K39" s="339"/>
    </row>
    <row r="40" ht="12.75">
      <c r="K40" s="339"/>
    </row>
  </sheetData>
  <mergeCells count="13">
    <mergeCell ref="E8:F8"/>
    <mergeCell ref="G8:H8"/>
    <mergeCell ref="I8:J8"/>
    <mergeCell ref="K8:M8"/>
    <mergeCell ref="K1:M1"/>
    <mergeCell ref="A2:M2"/>
    <mergeCell ref="A3:M3"/>
    <mergeCell ref="A4:M4"/>
    <mergeCell ref="K5:M5"/>
    <mergeCell ref="C6:J7"/>
    <mergeCell ref="A7:B7"/>
    <mergeCell ref="A8:B8"/>
    <mergeCell ref="C8:D8"/>
  </mergeCells>
  <printOptions/>
  <pageMargins left="0.7" right="0.7" top="0.75" bottom="0.75" header="0.3" footer="0.3"/>
  <pageSetup horizontalDpi="600" verticalDpi="600" orientation="landscape" r:id="rId1"/>
  <ignoredErrors>
    <ignoredError sqref="K18:K1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P38"/>
  <sheetViews>
    <sheetView workbookViewId="0" topLeftCell="A1"/>
  </sheetViews>
  <sheetFormatPr defaultColWidth="9.140625" defaultRowHeight="12.75"/>
  <cols>
    <col min="1" max="1" width="2.28125" style="339" customWidth="1"/>
    <col min="2" max="2" width="17.00390625" style="339" customWidth="1"/>
    <col min="3" max="3" width="15.7109375" style="339" customWidth="1"/>
    <col min="4" max="4" width="1.7109375" style="339" customWidth="1"/>
    <col min="5" max="5" width="15.8515625" style="339" customWidth="1"/>
    <col min="6" max="6" width="1.7109375" style="339" customWidth="1"/>
    <col min="7" max="7" width="15.8515625" style="339" customWidth="1"/>
    <col min="8" max="8" width="1.7109375" style="339" customWidth="1"/>
    <col min="9" max="9" width="15.7109375" style="339" customWidth="1"/>
    <col min="10" max="10" width="1.7109375" style="339" customWidth="1"/>
    <col min="11" max="11" width="16.8515625" style="0" bestFit="1" customWidth="1"/>
    <col min="13" max="13" width="2.140625" style="0" customWidth="1"/>
    <col min="15" max="15" width="14.8515625" style="0" bestFit="1" customWidth="1"/>
  </cols>
  <sheetData>
    <row r="1" spans="1:13" s="339" customFormat="1" ht="5.1" customHeight="1">
      <c r="A1" s="292"/>
      <c r="B1" s="293"/>
      <c r="C1" s="293"/>
      <c r="D1" s="293"/>
      <c r="E1" s="293"/>
      <c r="F1" s="293"/>
      <c r="G1" s="293"/>
      <c r="H1" s="293"/>
      <c r="I1" s="293"/>
      <c r="J1" s="293"/>
      <c r="K1" s="2597"/>
      <c r="L1" s="2597"/>
      <c r="M1" s="2598"/>
    </row>
    <row r="2" spans="1:13" s="67" customFormat="1" ht="23.25">
      <c r="A2" s="2599" t="s">
        <v>354</v>
      </c>
      <c r="B2" s="2600"/>
      <c r="C2" s="2600"/>
      <c r="D2" s="2600"/>
      <c r="E2" s="2600"/>
      <c r="F2" s="2600"/>
      <c r="G2" s="2600"/>
      <c r="H2" s="2600"/>
      <c r="I2" s="2600"/>
      <c r="J2" s="2600"/>
      <c r="K2" s="2600"/>
      <c r="L2" s="2600"/>
      <c r="M2" s="2601"/>
    </row>
    <row r="3" spans="1:13" s="79" customFormat="1" ht="20.25">
      <c r="A3" s="2562" t="s">
        <v>21</v>
      </c>
      <c r="B3" s="2563"/>
      <c r="C3" s="2563"/>
      <c r="D3" s="2563"/>
      <c r="E3" s="2563"/>
      <c r="F3" s="2563"/>
      <c r="G3" s="2563"/>
      <c r="H3" s="2563"/>
      <c r="I3" s="2563"/>
      <c r="J3" s="2563"/>
      <c r="K3" s="2563"/>
      <c r="L3" s="2563"/>
      <c r="M3" s="2602"/>
    </row>
    <row r="4" spans="1:13" s="79" customFormat="1" ht="20.25">
      <c r="A4" s="2562" t="s">
        <v>228</v>
      </c>
      <c r="B4" s="2563"/>
      <c r="C4" s="2563"/>
      <c r="D4" s="2563"/>
      <c r="E4" s="2563"/>
      <c r="F4" s="2563"/>
      <c r="G4" s="2563"/>
      <c r="H4" s="2563"/>
      <c r="I4" s="2563"/>
      <c r="J4" s="2563"/>
      <c r="K4" s="2563"/>
      <c r="L4" s="2563"/>
      <c r="M4" s="2602"/>
    </row>
    <row r="5" spans="1:13" s="63" customFormat="1" ht="6" customHeight="1">
      <c r="A5" s="294"/>
      <c r="B5" s="295"/>
      <c r="C5" s="296"/>
      <c r="D5" s="296"/>
      <c r="E5" s="296"/>
      <c r="F5" s="296"/>
      <c r="G5" s="296"/>
      <c r="H5" s="296"/>
      <c r="I5" s="296"/>
      <c r="J5" s="296"/>
      <c r="K5" s="2603"/>
      <c r="L5" s="2603"/>
      <c r="M5" s="2604"/>
    </row>
    <row r="6" spans="1:16" s="63" customFormat="1" ht="12.75">
      <c r="A6" s="297"/>
      <c r="B6" s="298"/>
      <c r="C6" s="2591" t="s">
        <v>349</v>
      </c>
      <c r="D6" s="2592"/>
      <c r="E6" s="2592"/>
      <c r="F6" s="2592"/>
      <c r="G6" s="2592"/>
      <c r="H6" s="2592"/>
      <c r="I6" s="2592"/>
      <c r="J6" s="2592"/>
      <c r="K6" s="299"/>
      <c r="L6" s="300"/>
      <c r="M6" s="301"/>
      <c r="N6" s="388"/>
      <c r="O6" s="388"/>
      <c r="P6" s="388"/>
    </row>
    <row r="7" spans="1:16" s="63" customFormat="1" ht="12.75">
      <c r="A7" s="2595" t="s">
        <v>232</v>
      </c>
      <c r="B7" s="2596"/>
      <c r="C7" s="2593"/>
      <c r="D7" s="2594"/>
      <c r="E7" s="2594"/>
      <c r="F7" s="2594"/>
      <c r="G7" s="2594"/>
      <c r="H7" s="2594"/>
      <c r="I7" s="2594"/>
      <c r="J7" s="2594"/>
      <c r="K7" s="302"/>
      <c r="L7" s="303"/>
      <c r="M7" s="304"/>
      <c r="N7" s="388"/>
      <c r="O7" s="388"/>
      <c r="P7" s="388"/>
    </row>
    <row r="8" spans="1:16" s="63" customFormat="1" ht="12.75">
      <c r="A8" s="2595" t="s">
        <v>237</v>
      </c>
      <c r="B8" s="2596"/>
      <c r="C8" s="2608" t="s">
        <v>350</v>
      </c>
      <c r="D8" s="2609"/>
      <c r="E8" s="2609" t="s">
        <v>351</v>
      </c>
      <c r="F8" s="2609"/>
      <c r="G8" s="2609" t="s">
        <v>352</v>
      </c>
      <c r="H8" s="2609"/>
      <c r="I8" s="2609" t="s">
        <v>353</v>
      </c>
      <c r="J8" s="2609"/>
      <c r="K8" s="2605" t="s">
        <v>229</v>
      </c>
      <c r="L8" s="2606"/>
      <c r="M8" s="2607"/>
      <c r="N8" s="388"/>
      <c r="O8" s="388"/>
      <c r="P8" s="388"/>
    </row>
    <row r="9" spans="1:16" s="63" customFormat="1" ht="9.95" customHeight="1">
      <c r="A9" s="305"/>
      <c r="B9" s="85"/>
      <c r="C9" s="306"/>
      <c r="D9" s="85"/>
      <c r="E9" s="85"/>
      <c r="F9" s="85"/>
      <c r="G9" s="85"/>
      <c r="H9" s="85"/>
      <c r="I9" s="85"/>
      <c r="J9" s="85"/>
      <c r="K9" s="307"/>
      <c r="L9" s="308"/>
      <c r="M9" s="309"/>
      <c r="N9" s="388"/>
      <c r="O9" s="388"/>
      <c r="P9" s="388"/>
    </row>
    <row r="10" spans="1:16" s="63" customFormat="1" ht="9.95" customHeight="1">
      <c r="A10" s="340"/>
      <c r="B10" s="341"/>
      <c r="C10" s="389"/>
      <c r="D10" s="390"/>
      <c r="E10" s="390"/>
      <c r="F10" s="390"/>
      <c r="G10" s="390"/>
      <c r="H10" s="390"/>
      <c r="I10" s="390"/>
      <c r="J10" s="390"/>
      <c r="K10" s="391"/>
      <c r="L10" s="390"/>
      <c r="M10" s="392"/>
      <c r="N10" s="388"/>
      <c r="O10" s="388"/>
      <c r="P10" s="388"/>
    </row>
    <row r="11" spans="1:16" s="79" customFormat="1" ht="24.95" customHeight="1">
      <c r="A11" s="346"/>
      <c r="B11" s="2513" t="s">
        <v>256</v>
      </c>
      <c r="C11" s="393">
        <v>170657348.59</v>
      </c>
      <c r="D11" s="394"/>
      <c r="E11" s="395">
        <v>54478597.59</v>
      </c>
      <c r="F11" s="394"/>
      <c r="G11" s="395">
        <v>21092607.07</v>
      </c>
      <c r="H11" s="394"/>
      <c r="I11" s="395">
        <v>5977596.24</v>
      </c>
      <c r="J11" s="394"/>
      <c r="K11" s="396">
        <f>SUM(C11:I11)</f>
        <v>252206149.49</v>
      </c>
      <c r="L11" s="318"/>
      <c r="M11" s="319"/>
      <c r="N11" s="397"/>
      <c r="O11" s="398"/>
      <c r="P11" s="67"/>
    </row>
    <row r="12" spans="1:16" s="79" customFormat="1" ht="24.95" customHeight="1">
      <c r="A12" s="346"/>
      <c r="B12" s="2513" t="s">
        <v>258</v>
      </c>
      <c r="C12" s="399">
        <v>304624812.41</v>
      </c>
      <c r="D12" s="400"/>
      <c r="E12" s="401">
        <v>308867603.32</v>
      </c>
      <c r="F12" s="400"/>
      <c r="G12" s="401">
        <v>119301160.6</v>
      </c>
      <c r="H12" s="400"/>
      <c r="I12" s="401">
        <v>10862314.07</v>
      </c>
      <c r="J12" s="400"/>
      <c r="K12" s="1612">
        <f aca="true" t="shared" si="0" ref="K12:K20">SUM(C12:I12)</f>
        <v>743655890.4000001</v>
      </c>
      <c r="L12" s="318"/>
      <c r="M12" s="319"/>
      <c r="N12" s="397"/>
      <c r="O12" s="398"/>
      <c r="P12" s="67"/>
    </row>
    <row r="13" spans="1:16" s="79" customFormat="1" ht="24.95" customHeight="1">
      <c r="A13" s="346"/>
      <c r="B13" s="2513" t="s">
        <v>259</v>
      </c>
      <c r="C13" s="399">
        <v>876068116.31</v>
      </c>
      <c r="D13" s="400"/>
      <c r="E13" s="401">
        <v>676479120.22</v>
      </c>
      <c r="F13" s="400"/>
      <c r="G13" s="401">
        <v>142113170.25</v>
      </c>
      <c r="H13" s="400"/>
      <c r="I13" s="401">
        <v>7058596.38</v>
      </c>
      <c r="J13" s="400"/>
      <c r="K13" s="1612">
        <f t="shared" si="0"/>
        <v>1701719003.16</v>
      </c>
      <c r="L13" s="318"/>
      <c r="M13" s="319"/>
      <c r="N13" s="397"/>
      <c r="O13" s="398"/>
      <c r="P13" s="67"/>
    </row>
    <row r="14" spans="1:16" s="79" customFormat="1" ht="24.95" customHeight="1">
      <c r="A14" s="346"/>
      <c r="B14" s="2513" t="s">
        <v>260</v>
      </c>
      <c r="C14" s="399">
        <v>1664086088.6</v>
      </c>
      <c r="D14" s="400"/>
      <c r="E14" s="401">
        <v>326486170.78</v>
      </c>
      <c r="F14" s="400"/>
      <c r="G14" s="401">
        <v>767438473.25</v>
      </c>
      <c r="H14" s="400"/>
      <c r="I14" s="401">
        <v>83959234.66</v>
      </c>
      <c r="J14" s="400"/>
      <c r="K14" s="1612">
        <f t="shared" si="0"/>
        <v>2841969967.29</v>
      </c>
      <c r="L14" s="318"/>
      <c r="M14" s="319"/>
      <c r="N14" s="397"/>
      <c r="O14" s="398"/>
      <c r="P14" s="67"/>
    </row>
    <row r="15" spans="1:16" s="79" customFormat="1" ht="24.95" customHeight="1">
      <c r="A15" s="346"/>
      <c r="B15" s="2513" t="s">
        <v>261</v>
      </c>
      <c r="C15" s="402">
        <v>103144593.39</v>
      </c>
      <c r="D15" s="132"/>
      <c r="E15" s="400">
        <v>184382059.78</v>
      </c>
      <c r="F15" s="400"/>
      <c r="G15" s="400">
        <v>339689575.82</v>
      </c>
      <c r="H15" s="400"/>
      <c r="I15" s="400">
        <v>155636919.19</v>
      </c>
      <c r="J15" s="400"/>
      <c r="K15" s="1612">
        <f t="shared" si="0"/>
        <v>782853148.1800001</v>
      </c>
      <c r="L15" s="318"/>
      <c r="M15" s="319"/>
      <c r="N15" s="397"/>
      <c r="O15" s="398"/>
      <c r="P15" s="67"/>
    </row>
    <row r="16" spans="1:16" s="79" customFormat="1" ht="24.95" customHeight="1">
      <c r="A16" s="346"/>
      <c r="B16" s="2513" t="s">
        <v>341</v>
      </c>
      <c r="C16" s="402">
        <v>713633452.44</v>
      </c>
      <c r="D16" s="132"/>
      <c r="E16" s="400">
        <v>7639125235.5</v>
      </c>
      <c r="F16" s="400"/>
      <c r="G16" s="400">
        <v>6223043035.9</v>
      </c>
      <c r="H16" s="400"/>
      <c r="I16" s="400">
        <v>185976284.75</v>
      </c>
      <c r="J16" s="400"/>
      <c r="K16" s="1612">
        <f t="shared" si="0"/>
        <v>14761778008.59</v>
      </c>
      <c r="L16" s="318"/>
      <c r="M16" s="319"/>
      <c r="N16" s="397"/>
      <c r="O16" s="398"/>
      <c r="P16" s="67"/>
    </row>
    <row r="17" spans="1:16" s="79" customFormat="1" ht="24.95" customHeight="1">
      <c r="A17" s="346"/>
      <c r="B17" s="2513" t="s">
        <v>342</v>
      </c>
      <c r="C17" s="402">
        <v>238299296.57</v>
      </c>
      <c r="D17" s="132"/>
      <c r="E17" s="400">
        <v>16242841885</v>
      </c>
      <c r="F17" s="400"/>
      <c r="G17" s="400">
        <v>6222944042.3</v>
      </c>
      <c r="H17" s="400"/>
      <c r="I17" s="400">
        <v>224186160.65</v>
      </c>
      <c r="J17" s="400"/>
      <c r="K17" s="1612">
        <f t="shared" si="0"/>
        <v>22928271384.52</v>
      </c>
      <c r="L17" s="318"/>
      <c r="M17" s="319"/>
      <c r="N17" s="397"/>
      <c r="O17" s="398"/>
      <c r="P17" s="67"/>
    </row>
    <row r="18" spans="1:16" s="79" customFormat="1" ht="24.95" customHeight="1">
      <c r="A18" s="346"/>
      <c r="B18" s="2513">
        <v>2010</v>
      </c>
      <c r="C18" s="402">
        <v>34286305.28</v>
      </c>
      <c r="D18" s="132"/>
      <c r="E18" s="400">
        <v>318082751.09</v>
      </c>
      <c r="F18" s="400"/>
      <c r="G18" s="400">
        <v>783197227.78</v>
      </c>
      <c r="H18" s="400"/>
      <c r="I18" s="400">
        <v>2405588.13</v>
      </c>
      <c r="J18" s="400"/>
      <c r="K18" s="1612">
        <f>SUM(C18:I18)</f>
        <v>1137971872.2800002</v>
      </c>
      <c r="L18" s="318"/>
      <c r="M18" s="319"/>
      <c r="N18" s="397"/>
      <c r="O18" s="398"/>
      <c r="P18" s="67"/>
    </row>
    <row r="19" spans="1:16" s="79" customFormat="1" ht="24.95" customHeight="1">
      <c r="A19" s="346"/>
      <c r="B19" s="2513">
        <v>2011</v>
      </c>
      <c r="C19" s="402">
        <v>105091827.97</v>
      </c>
      <c r="D19" s="132"/>
      <c r="E19" s="400">
        <v>144233158.04</v>
      </c>
      <c r="F19" s="400"/>
      <c r="G19" s="400">
        <v>260341637.77</v>
      </c>
      <c r="H19" s="400"/>
      <c r="I19" s="400">
        <v>11381545.15</v>
      </c>
      <c r="J19" s="400"/>
      <c r="K19" s="1612">
        <f t="shared" si="0"/>
        <v>521048168.92999995</v>
      </c>
      <c r="L19" s="318"/>
      <c r="M19" s="319"/>
      <c r="N19" s="397"/>
      <c r="O19" s="398"/>
      <c r="P19" s="67"/>
    </row>
    <row r="20" spans="1:16" s="79" customFormat="1" ht="24.95" customHeight="1">
      <c r="A20" s="346"/>
      <c r="B20" s="2513" t="s">
        <v>262</v>
      </c>
      <c r="C20" s="403">
        <f>SUM(C11:C19)</f>
        <v>4209891841.56</v>
      </c>
      <c r="D20" s="394"/>
      <c r="E20" s="394">
        <f>SUM(E11:E19)</f>
        <v>25894976581.320004</v>
      </c>
      <c r="F20" s="394"/>
      <c r="G20" s="394">
        <f>SUM(G11:G19)</f>
        <v>14879160930.74</v>
      </c>
      <c r="H20" s="394"/>
      <c r="I20" s="394">
        <f>SUM(I11:I19)</f>
        <v>687444239.2199999</v>
      </c>
      <c r="J20" s="394"/>
      <c r="K20" s="1612">
        <f t="shared" si="0"/>
        <v>45671473592.840004</v>
      </c>
      <c r="L20" s="318"/>
      <c r="M20" s="319"/>
      <c r="N20" s="397"/>
      <c r="O20" s="398"/>
      <c r="P20" s="67"/>
    </row>
    <row r="21" spans="1:16" s="79" customFormat="1" ht="24.95" customHeight="1">
      <c r="A21" s="346"/>
      <c r="B21" s="2513" t="s">
        <v>343</v>
      </c>
      <c r="C21" s="404">
        <f>+C20/$K$20</f>
        <v>0.0921777098565086</v>
      </c>
      <c r="D21" s="324"/>
      <c r="E21" s="325">
        <f>+E20/$K$20</f>
        <v>0.5669836014526933</v>
      </c>
      <c r="F21" s="324"/>
      <c r="G21" s="325">
        <f>+G20/$K$20</f>
        <v>0.3257867495887549</v>
      </c>
      <c r="H21" s="324"/>
      <c r="I21" s="325">
        <f>+I20/$K$20</f>
        <v>0.015051939102043157</v>
      </c>
      <c r="J21" s="324"/>
      <c r="K21" s="405">
        <v>1</v>
      </c>
      <c r="L21" s="318"/>
      <c r="M21" s="319"/>
      <c r="N21" s="397"/>
      <c r="O21" s="398"/>
      <c r="P21" s="67"/>
    </row>
    <row r="22" spans="1:16" s="339" customFormat="1" ht="5.1" customHeight="1">
      <c r="A22" s="326"/>
      <c r="B22" s="329"/>
      <c r="C22" s="406"/>
      <c r="D22" s="407"/>
      <c r="E22" s="407"/>
      <c r="F22" s="407"/>
      <c r="G22" s="407"/>
      <c r="H22" s="407"/>
      <c r="I22" s="407"/>
      <c r="J22" s="407"/>
      <c r="K22" s="408"/>
      <c r="L22" s="409"/>
      <c r="M22" s="410"/>
      <c r="N22" s="411"/>
      <c r="O22" s="411"/>
      <c r="P22" s="411"/>
    </row>
    <row r="23" spans="1:16" ht="12.75">
      <c r="A23" s="333"/>
      <c r="B23" s="333"/>
      <c r="C23" s="412"/>
      <c r="D23" s="412"/>
      <c r="E23" s="412"/>
      <c r="F23" s="412"/>
      <c r="G23" s="412"/>
      <c r="H23" s="412"/>
      <c r="I23" s="412"/>
      <c r="J23" s="412"/>
      <c r="K23" s="334"/>
      <c r="L23" s="335"/>
      <c r="M23" s="335"/>
      <c r="N23" s="3"/>
      <c r="O23" s="3"/>
      <c r="P23" s="1"/>
    </row>
    <row r="24" spans="1:16" ht="12.75">
      <c r="A24" s="336" t="s">
        <v>263</v>
      </c>
      <c r="B24" s="336"/>
      <c r="C24" s="413"/>
      <c r="D24" s="413"/>
      <c r="E24" s="413"/>
      <c r="F24" s="413"/>
      <c r="G24" s="413"/>
      <c r="H24" s="413"/>
      <c r="I24" s="413"/>
      <c r="J24" s="413"/>
      <c r="K24" s="1"/>
      <c r="L24" s="1"/>
      <c r="M24" s="1"/>
      <c r="N24" s="1"/>
      <c r="O24" s="1"/>
      <c r="P24" s="1"/>
    </row>
    <row r="25" spans="1:10" ht="12.75">
      <c r="A25" s="337" t="s">
        <v>344</v>
      </c>
      <c r="B25" s="336"/>
      <c r="C25" s="336"/>
      <c r="D25" s="336"/>
      <c r="E25" s="336"/>
      <c r="F25" s="336"/>
      <c r="G25" s="336"/>
      <c r="H25" s="336"/>
      <c r="I25" s="336"/>
      <c r="J25" s="336"/>
    </row>
    <row r="26" spans="1:10" ht="12.75">
      <c r="A26" s="336" t="s">
        <v>281</v>
      </c>
      <c r="B26" s="333"/>
      <c r="C26" s="333"/>
      <c r="D26" s="333"/>
      <c r="E26" s="333"/>
      <c r="F26" s="333"/>
      <c r="G26" s="333"/>
      <c r="H26" s="333"/>
      <c r="I26" s="333"/>
      <c r="J26" s="333"/>
    </row>
    <row r="27" spans="1:12" ht="12.75">
      <c r="A27" s="338"/>
      <c r="B27" s="333"/>
      <c r="C27" s="414"/>
      <c r="D27" s="333"/>
      <c r="E27" s="414"/>
      <c r="F27" s="414"/>
      <c r="G27" s="414"/>
      <c r="H27" s="414"/>
      <c r="I27" s="414"/>
      <c r="J27" s="414"/>
      <c r="K27" s="414"/>
      <c r="L27" s="414"/>
    </row>
    <row r="29" spans="2:11" ht="12.75">
      <c r="B29" s="375"/>
      <c r="C29" s="415"/>
      <c r="D29"/>
      <c r="E29" s="415"/>
      <c r="F29" s="415"/>
      <c r="G29" s="415"/>
      <c r="H29" s="415"/>
      <c r="I29" s="415"/>
      <c r="J29" s="415"/>
      <c r="K29" s="415"/>
    </row>
    <row r="30" spans="2:10" ht="12.75">
      <c r="B30"/>
      <c r="C30"/>
      <c r="D30"/>
      <c r="E30"/>
      <c r="F30"/>
      <c r="G30"/>
      <c r="H30"/>
      <c r="I30"/>
      <c r="J30"/>
    </row>
    <row r="31" spans="2:10" ht="12.75">
      <c r="B31"/>
      <c r="C31"/>
      <c r="D31"/>
      <c r="E31"/>
      <c r="F31"/>
      <c r="G31"/>
      <c r="H31"/>
      <c r="I31"/>
      <c r="J31"/>
    </row>
    <row r="32" spans="2:9" ht="12.75">
      <c r="B32"/>
      <c r="C32"/>
      <c r="E32"/>
      <c r="G32"/>
      <c r="I32"/>
    </row>
    <row r="33" spans="2:13" ht="12.75">
      <c r="B33" s="385"/>
      <c r="C33" s="416"/>
      <c r="E33" s="154"/>
      <c r="G33" s="154"/>
      <c r="I33" s="154"/>
      <c r="L33" s="416"/>
      <c r="M33" s="154"/>
    </row>
    <row r="34" spans="2:13" ht="12.75">
      <c r="B34" s="385"/>
      <c r="C34" s="416"/>
      <c r="E34" s="154"/>
      <c r="G34" s="154"/>
      <c r="I34" s="154"/>
      <c r="L34" s="416"/>
      <c r="M34" s="154"/>
    </row>
    <row r="35" spans="2:13" ht="12.75">
      <c r="B35" s="385"/>
      <c r="C35" s="416"/>
      <c r="E35" s="154"/>
      <c r="G35" s="154"/>
      <c r="I35" s="154"/>
      <c r="L35" s="416"/>
      <c r="M35" s="154"/>
    </row>
    <row r="36" spans="2:13" ht="12.75">
      <c r="B36" s="385"/>
      <c r="C36" s="416"/>
      <c r="E36" s="154"/>
      <c r="G36" s="154"/>
      <c r="I36" s="154"/>
      <c r="L36" s="416"/>
      <c r="M36" s="154"/>
    </row>
    <row r="37" spans="2:13" ht="12.75">
      <c r="B37" s="385"/>
      <c r="C37" s="416"/>
      <c r="E37" s="154"/>
      <c r="G37" s="154"/>
      <c r="I37" s="154"/>
      <c r="L37" s="416"/>
      <c r="M37" s="154"/>
    </row>
    <row r="38" ht="12.75">
      <c r="K38" s="339"/>
    </row>
  </sheetData>
  <mergeCells count="13">
    <mergeCell ref="E8:F8"/>
    <mergeCell ref="G8:H8"/>
    <mergeCell ref="I8:J8"/>
    <mergeCell ref="K8:M8"/>
    <mergeCell ref="K1:M1"/>
    <mergeCell ref="A2:M2"/>
    <mergeCell ref="A3:M3"/>
    <mergeCell ref="A4:M4"/>
    <mergeCell ref="K5:M5"/>
    <mergeCell ref="C6:J7"/>
    <mergeCell ref="A7:B7"/>
    <mergeCell ref="A8:B8"/>
    <mergeCell ref="C8:D8"/>
  </mergeCells>
  <printOptions/>
  <pageMargins left="0.7" right="0.7" top="0.75" bottom="0.75" header="0.3" footer="0.3"/>
  <pageSetup horizontalDpi="600" verticalDpi="600" orientation="landscape" r:id="rId1"/>
  <ignoredErrors>
    <ignoredError sqref="K1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P24"/>
  <sheetViews>
    <sheetView workbookViewId="0" topLeftCell="A1"/>
  </sheetViews>
  <sheetFormatPr defaultColWidth="9.140625" defaultRowHeight="12.75"/>
  <cols>
    <col min="1" max="1" width="2.28125" style="339" customWidth="1"/>
    <col min="2" max="2" width="17.00390625" style="339" customWidth="1"/>
    <col min="3" max="3" width="10.7109375" style="339" customWidth="1"/>
    <col min="4" max="4" width="6.7109375" style="339" customWidth="1"/>
    <col min="5" max="5" width="10.7109375" style="339" customWidth="1"/>
    <col min="6" max="6" width="6.7109375" style="339" customWidth="1"/>
    <col min="7" max="7" width="10.7109375" style="339" customWidth="1"/>
    <col min="8" max="8" width="6.7109375" style="339" customWidth="1"/>
    <col min="9" max="9" width="10.7109375" style="339" customWidth="1"/>
    <col min="10" max="10" width="6.7109375" style="339" customWidth="1"/>
    <col min="11" max="11" width="10.7109375" style="339" customWidth="1"/>
    <col min="12" max="12" width="6.7109375" style="339" customWidth="1"/>
    <col min="13" max="13" width="10.7109375" style="0" customWidth="1"/>
    <col min="14" max="14" width="4.7109375" style="0" customWidth="1"/>
  </cols>
  <sheetData>
    <row r="1" spans="1:14" s="339" customFormat="1" ht="5.1" customHeight="1">
      <c r="A1" s="292"/>
      <c r="B1" s="293"/>
      <c r="C1" s="293"/>
      <c r="D1" s="293"/>
      <c r="E1" s="293"/>
      <c r="F1" s="293"/>
      <c r="G1" s="293"/>
      <c r="H1" s="293"/>
      <c r="I1" s="293"/>
      <c r="J1" s="293"/>
      <c r="K1" s="293"/>
      <c r="L1" s="293"/>
      <c r="M1" s="61"/>
      <c r="N1" s="62"/>
    </row>
    <row r="2" spans="1:14" s="67" customFormat="1" ht="23.25">
      <c r="A2" s="2599" t="s">
        <v>355</v>
      </c>
      <c r="B2" s="2600"/>
      <c r="C2" s="2600"/>
      <c r="D2" s="2600"/>
      <c r="E2" s="2600"/>
      <c r="F2" s="2600"/>
      <c r="G2" s="2600"/>
      <c r="H2" s="2600"/>
      <c r="I2" s="2600"/>
      <c r="J2" s="2600"/>
      <c r="K2" s="2600"/>
      <c r="L2" s="2600"/>
      <c r="M2" s="2600"/>
      <c r="N2" s="2601"/>
    </row>
    <row r="3" spans="1:14" s="79" customFormat="1" ht="20.25">
      <c r="A3" s="2562" t="s">
        <v>23</v>
      </c>
      <c r="B3" s="2563"/>
      <c r="C3" s="2563"/>
      <c r="D3" s="2563"/>
      <c r="E3" s="2563"/>
      <c r="F3" s="2563"/>
      <c r="G3" s="2563"/>
      <c r="H3" s="2563"/>
      <c r="I3" s="2563"/>
      <c r="J3" s="2563"/>
      <c r="K3" s="2563"/>
      <c r="L3" s="2563"/>
      <c r="M3" s="2563"/>
      <c r="N3" s="2602"/>
    </row>
    <row r="4" spans="1:14" s="79" customFormat="1" ht="20.25">
      <c r="A4" s="2562" t="s">
        <v>228</v>
      </c>
      <c r="B4" s="2563"/>
      <c r="C4" s="2563"/>
      <c r="D4" s="2563"/>
      <c r="E4" s="2563"/>
      <c r="F4" s="2563"/>
      <c r="G4" s="2563"/>
      <c r="H4" s="2563"/>
      <c r="I4" s="2563"/>
      <c r="J4" s="2563"/>
      <c r="K4" s="2563"/>
      <c r="L4" s="2563"/>
      <c r="M4" s="2563"/>
      <c r="N4" s="2602"/>
    </row>
    <row r="5" spans="1:14" s="63" customFormat="1" ht="6" customHeight="1">
      <c r="A5" s="294"/>
      <c r="B5" s="295"/>
      <c r="C5" s="296"/>
      <c r="D5" s="296"/>
      <c r="E5" s="296"/>
      <c r="F5" s="296"/>
      <c r="G5" s="296"/>
      <c r="H5" s="296"/>
      <c r="I5" s="296"/>
      <c r="J5" s="296"/>
      <c r="K5" s="296"/>
      <c r="L5" s="296"/>
      <c r="M5" s="296"/>
      <c r="N5" s="417"/>
    </row>
    <row r="6" spans="1:14" s="63" customFormat="1" ht="12.75">
      <c r="A6" s="297"/>
      <c r="B6" s="298"/>
      <c r="C6" s="2612" t="s">
        <v>335</v>
      </c>
      <c r="D6" s="2613"/>
      <c r="E6" s="2613"/>
      <c r="F6" s="2613"/>
      <c r="G6" s="2613"/>
      <c r="H6" s="2613"/>
      <c r="I6" s="2613"/>
      <c r="J6" s="2613"/>
      <c r="K6" s="2613"/>
      <c r="L6" s="2613"/>
      <c r="M6" s="418"/>
      <c r="N6" s="419"/>
    </row>
    <row r="7" spans="1:14" s="63" customFormat="1" ht="15.75" customHeight="1">
      <c r="A7" s="297"/>
      <c r="B7" s="298"/>
      <c r="C7" s="2614"/>
      <c r="D7" s="2615"/>
      <c r="E7" s="2615"/>
      <c r="F7" s="2615"/>
      <c r="G7" s="2615"/>
      <c r="H7" s="2615"/>
      <c r="I7" s="2615"/>
      <c r="J7" s="2615"/>
      <c r="K7" s="2615"/>
      <c r="L7" s="2615"/>
      <c r="M7" s="420"/>
      <c r="N7" s="421"/>
    </row>
    <row r="8" spans="1:14" s="63" customFormat="1" ht="15.75" customHeight="1">
      <c r="A8" s="422"/>
      <c r="B8" s="421"/>
      <c r="C8" s="2608" t="s">
        <v>356</v>
      </c>
      <c r="D8" s="2609"/>
      <c r="E8" s="2609"/>
      <c r="F8" s="2609"/>
      <c r="G8" s="2609"/>
      <c r="H8" s="2609"/>
      <c r="I8" s="2609"/>
      <c r="J8" s="2609"/>
      <c r="K8" s="2609" t="s">
        <v>357</v>
      </c>
      <c r="L8" s="2609"/>
      <c r="M8" s="420"/>
      <c r="N8" s="421"/>
    </row>
    <row r="9" spans="1:14" s="63" customFormat="1" ht="15.75" customHeight="1">
      <c r="A9" s="2618" t="s">
        <v>358</v>
      </c>
      <c r="B9" s="2617"/>
      <c r="C9" s="2608" t="s">
        <v>359</v>
      </c>
      <c r="D9" s="2609"/>
      <c r="E9" s="2609" t="s">
        <v>337</v>
      </c>
      <c r="F9" s="2609"/>
      <c r="G9" s="2609" t="s">
        <v>338</v>
      </c>
      <c r="H9" s="2609"/>
      <c r="I9" s="2609" t="s">
        <v>339</v>
      </c>
      <c r="J9" s="2609"/>
      <c r="K9" s="2609" t="s">
        <v>360</v>
      </c>
      <c r="L9" s="2609"/>
      <c r="M9" s="2616" t="s">
        <v>229</v>
      </c>
      <c r="N9" s="2617"/>
    </row>
    <row r="10" spans="1:14" s="63" customFormat="1" ht="9.95" customHeight="1">
      <c r="A10" s="305"/>
      <c r="B10" s="85"/>
      <c r="C10" s="306"/>
      <c r="D10" s="85"/>
      <c r="E10" s="85"/>
      <c r="F10" s="85"/>
      <c r="G10" s="85"/>
      <c r="H10" s="85"/>
      <c r="I10" s="85"/>
      <c r="J10" s="85"/>
      <c r="K10" s="85"/>
      <c r="L10" s="85"/>
      <c r="M10" s="423"/>
      <c r="N10" s="424"/>
    </row>
    <row r="11" spans="1:14" s="63" customFormat="1" ht="9.95" customHeight="1">
      <c r="A11" s="340"/>
      <c r="B11" s="341"/>
      <c r="C11" s="342"/>
      <c r="D11" s="343"/>
      <c r="E11" s="343"/>
      <c r="F11" s="343"/>
      <c r="G11" s="343"/>
      <c r="H11" s="343"/>
      <c r="I11" s="343"/>
      <c r="J11" s="343"/>
      <c r="K11" s="343"/>
      <c r="L11" s="343"/>
      <c r="M11" s="344"/>
      <c r="N11" s="345"/>
    </row>
    <row r="12" spans="1:16" s="79" customFormat="1" ht="24.95" customHeight="1">
      <c r="A12" s="346"/>
      <c r="B12" s="425" t="s">
        <v>350</v>
      </c>
      <c r="C12" s="376">
        <v>847</v>
      </c>
      <c r="D12" s="350"/>
      <c r="E12" s="377">
        <v>215</v>
      </c>
      <c r="F12" s="350"/>
      <c r="G12" s="377">
        <v>39</v>
      </c>
      <c r="H12" s="350"/>
      <c r="I12" s="377">
        <v>9</v>
      </c>
      <c r="J12" s="350"/>
      <c r="K12" s="426" t="s">
        <v>361</v>
      </c>
      <c r="L12" s="350"/>
      <c r="M12" s="378">
        <f>SUM(C12:L12)</f>
        <v>1110</v>
      </c>
      <c r="N12" s="427"/>
      <c r="P12" s="380"/>
    </row>
    <row r="13" spans="1:16" s="79" customFormat="1" ht="24.95" customHeight="1">
      <c r="A13" s="346"/>
      <c r="B13" s="425" t="s">
        <v>362</v>
      </c>
      <c r="C13" s="376">
        <v>625</v>
      </c>
      <c r="D13" s="350"/>
      <c r="E13" s="377">
        <v>321</v>
      </c>
      <c r="F13" s="350"/>
      <c r="G13" s="377">
        <v>97</v>
      </c>
      <c r="H13" s="350"/>
      <c r="I13" s="377">
        <v>18</v>
      </c>
      <c r="J13" s="350"/>
      <c r="K13" s="377">
        <v>6</v>
      </c>
      <c r="L13" s="350"/>
      <c r="M13" s="378">
        <f>SUM(C13:L13)</f>
        <v>1067</v>
      </c>
      <c r="N13" s="427"/>
      <c r="P13" s="380"/>
    </row>
    <row r="14" spans="1:16" s="79" customFormat="1" ht="24.95" customHeight="1">
      <c r="A14" s="346"/>
      <c r="B14" s="425" t="s">
        <v>363</v>
      </c>
      <c r="C14" s="376">
        <v>726</v>
      </c>
      <c r="D14" s="350"/>
      <c r="E14" s="350">
        <v>375</v>
      </c>
      <c r="F14" s="350"/>
      <c r="G14" s="350">
        <v>106</v>
      </c>
      <c r="H14" s="350"/>
      <c r="I14" s="350">
        <v>20</v>
      </c>
      <c r="J14" s="350"/>
      <c r="K14" s="377">
        <v>3</v>
      </c>
      <c r="L14" s="350"/>
      <c r="M14" s="378">
        <f>SUM(C14:L14)</f>
        <v>1230</v>
      </c>
      <c r="N14" s="427"/>
      <c r="P14" s="380"/>
    </row>
    <row r="15" spans="1:16" s="79" customFormat="1" ht="24.95" customHeight="1">
      <c r="A15" s="346"/>
      <c r="B15" s="425" t="s">
        <v>364</v>
      </c>
      <c r="C15" s="376">
        <v>792</v>
      </c>
      <c r="D15" s="350"/>
      <c r="E15" s="350">
        <v>80</v>
      </c>
      <c r="F15" s="350"/>
      <c r="G15" s="350">
        <v>13</v>
      </c>
      <c r="H15" s="350"/>
      <c r="I15" s="426" t="s">
        <v>279</v>
      </c>
      <c r="J15" s="350"/>
      <c r="K15" s="426" t="s">
        <v>361</v>
      </c>
      <c r="L15" s="350"/>
      <c r="M15" s="378">
        <f>SUM(C15:L15)</f>
        <v>885</v>
      </c>
      <c r="N15" s="427"/>
      <c r="P15" s="380"/>
    </row>
    <row r="16" spans="1:16" s="79" customFormat="1" ht="24.95" customHeight="1">
      <c r="A16" s="346"/>
      <c r="B16" s="425" t="s">
        <v>365</v>
      </c>
      <c r="C16" s="428">
        <f>SUM(C12:C15)</f>
        <v>2990</v>
      </c>
      <c r="D16" s="350"/>
      <c r="E16" s="350">
        <f>SUM(E12:E15)</f>
        <v>991</v>
      </c>
      <c r="F16" s="350"/>
      <c r="G16" s="350">
        <f>SUM(G12:G15)</f>
        <v>255</v>
      </c>
      <c r="H16" s="350"/>
      <c r="I16" s="350">
        <f>SUM(I12:I15)</f>
        <v>47</v>
      </c>
      <c r="J16" s="350"/>
      <c r="K16" s="377">
        <f>SUM(K13:K15)</f>
        <v>9</v>
      </c>
      <c r="L16" s="350"/>
      <c r="M16" s="378">
        <f>SUM(M12:M15)</f>
        <v>4292</v>
      </c>
      <c r="N16" s="427"/>
      <c r="P16" s="380"/>
    </row>
    <row r="17" spans="1:14" s="339" customFormat="1" ht="5.1" customHeight="1">
      <c r="A17" s="326"/>
      <c r="B17" s="329"/>
      <c r="C17" s="328"/>
      <c r="D17" s="329"/>
      <c r="E17" s="329"/>
      <c r="F17" s="329"/>
      <c r="G17" s="329"/>
      <c r="H17" s="329"/>
      <c r="I17" s="329"/>
      <c r="J17" s="329"/>
      <c r="K17" s="329"/>
      <c r="L17" s="329"/>
      <c r="M17" s="429"/>
      <c r="N17" s="430"/>
    </row>
    <row r="18" spans="1:14" ht="12.75">
      <c r="A18" s="333"/>
      <c r="B18" s="333"/>
      <c r="C18" s="333"/>
      <c r="D18" s="333"/>
      <c r="E18" s="333"/>
      <c r="F18" s="333"/>
      <c r="G18" s="333"/>
      <c r="H18" s="333"/>
      <c r="I18" s="333"/>
      <c r="J18" s="333"/>
      <c r="K18" s="333"/>
      <c r="L18" s="333"/>
      <c r="M18" s="333"/>
      <c r="N18" s="333"/>
    </row>
    <row r="19" spans="1:13" ht="12.75">
      <c r="A19" s="336" t="s">
        <v>263</v>
      </c>
      <c r="B19" s="336"/>
      <c r="C19" s="336"/>
      <c r="D19" s="336"/>
      <c r="E19" s="336"/>
      <c r="F19" s="336"/>
      <c r="G19" s="336"/>
      <c r="H19" s="336"/>
      <c r="I19" s="336"/>
      <c r="J19" s="336"/>
      <c r="K19" s="336"/>
      <c r="L19" s="336"/>
      <c r="M19" s="431"/>
    </row>
    <row r="20" spans="1:12" ht="12.75">
      <c r="A20" s="337" t="s">
        <v>366</v>
      </c>
      <c r="B20" s="336"/>
      <c r="C20" s="336"/>
      <c r="D20" s="336"/>
      <c r="E20" s="336"/>
      <c r="F20" s="336"/>
      <c r="G20" s="336"/>
      <c r="H20" s="336"/>
      <c r="I20" s="336"/>
      <c r="J20" s="336"/>
      <c r="K20" s="336"/>
      <c r="L20" s="336"/>
    </row>
    <row r="21" spans="1:12" ht="12.75">
      <c r="A21" s="338"/>
      <c r="B21" s="333"/>
      <c r="C21" s="333"/>
      <c r="D21" s="333"/>
      <c r="E21" s="333"/>
      <c r="F21" s="333"/>
      <c r="G21" s="333"/>
      <c r="H21" s="333"/>
      <c r="I21" s="333"/>
      <c r="J21" s="333"/>
      <c r="K21" s="333"/>
      <c r="L21" s="333"/>
    </row>
    <row r="22" spans="1:12" ht="12.75">
      <c r="A22" s="338"/>
      <c r="B22" s="333"/>
      <c r="C22" s="333"/>
      <c r="D22" s="333"/>
      <c r="E22" s="333"/>
      <c r="F22" s="333"/>
      <c r="G22" s="333"/>
      <c r="H22" s="333"/>
      <c r="I22" s="333"/>
      <c r="J22" s="333"/>
      <c r="K22" s="333"/>
      <c r="L22" s="333"/>
    </row>
    <row r="23" spans="3:13" ht="12.75">
      <c r="C23" s="384"/>
      <c r="E23" s="384"/>
      <c r="G23" s="384"/>
      <c r="I23" s="384"/>
      <c r="K23" s="384"/>
      <c r="M23" s="384"/>
    </row>
    <row r="24" spans="3:13" ht="12.75">
      <c r="C24" s="384"/>
      <c r="E24" s="384"/>
      <c r="G24" s="384"/>
      <c r="I24" s="384"/>
      <c r="K24" s="384"/>
      <c r="M24" s="384"/>
    </row>
  </sheetData>
  <mergeCells count="16">
    <mergeCell ref="M9:N9"/>
    <mergeCell ref="A9:B9"/>
    <mergeCell ref="C9:D9"/>
    <mergeCell ref="E9:F9"/>
    <mergeCell ref="G9:H9"/>
    <mergeCell ref="I9:J9"/>
    <mergeCell ref="K9:L9"/>
    <mergeCell ref="A2:N2"/>
    <mergeCell ref="A3:N3"/>
    <mergeCell ref="A4:N4"/>
    <mergeCell ref="C6:L7"/>
    <mergeCell ref="C8:D8"/>
    <mergeCell ref="E8:F8"/>
    <mergeCell ref="G8:H8"/>
    <mergeCell ref="I8:J8"/>
    <mergeCell ref="K8:L8"/>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Q24"/>
  <sheetViews>
    <sheetView workbookViewId="0" topLeftCell="A1"/>
  </sheetViews>
  <sheetFormatPr defaultColWidth="9.140625" defaultRowHeight="12.75"/>
  <cols>
    <col min="1" max="1" width="2.28125" style="339" customWidth="1"/>
    <col min="2" max="2" width="17.00390625" style="339" customWidth="1"/>
    <col min="3" max="3" width="15.7109375" style="339" customWidth="1"/>
    <col min="4" max="4" width="6.7109375" style="339" customWidth="1"/>
    <col min="5" max="5" width="15.8515625" style="339" customWidth="1"/>
    <col min="6" max="6" width="6.7109375" style="339" customWidth="1"/>
    <col min="7" max="7" width="15.8515625" style="339" customWidth="1"/>
    <col min="8" max="8" width="6.7109375" style="339" customWidth="1"/>
    <col min="9" max="9" width="15.7109375" style="339" customWidth="1"/>
    <col min="10" max="10" width="6.7109375" style="339" customWidth="1"/>
    <col min="11" max="11" width="15.7109375" style="339" customWidth="1"/>
    <col min="12" max="12" width="6.7109375" style="339" customWidth="1"/>
    <col min="13" max="13" width="15.7109375" style="0" customWidth="1"/>
    <col min="14" max="14" width="8.421875" style="0" customWidth="1"/>
    <col min="15" max="15" width="1.7109375" style="0" customWidth="1"/>
    <col min="17" max="17" width="18.28125" style="0" bestFit="1" customWidth="1"/>
  </cols>
  <sheetData>
    <row r="1" spans="1:15" s="339" customFormat="1" ht="5.1" customHeight="1">
      <c r="A1" s="292"/>
      <c r="B1" s="293"/>
      <c r="C1" s="293"/>
      <c r="D1" s="293"/>
      <c r="E1" s="293"/>
      <c r="F1" s="293"/>
      <c r="G1" s="293"/>
      <c r="H1" s="293"/>
      <c r="I1" s="293"/>
      <c r="J1" s="293"/>
      <c r="K1" s="293"/>
      <c r="L1" s="293"/>
      <c r="M1" s="61"/>
      <c r="N1" s="61"/>
      <c r="O1" s="62"/>
    </row>
    <row r="2" spans="1:15" s="67" customFormat="1" ht="23.25">
      <c r="A2" s="2599" t="s">
        <v>367</v>
      </c>
      <c r="B2" s="2600"/>
      <c r="C2" s="2600"/>
      <c r="D2" s="2600"/>
      <c r="E2" s="2600"/>
      <c r="F2" s="2600"/>
      <c r="G2" s="2600"/>
      <c r="H2" s="2600"/>
      <c r="I2" s="2600"/>
      <c r="J2" s="2600"/>
      <c r="K2" s="2600"/>
      <c r="L2" s="2600"/>
      <c r="M2" s="2600"/>
      <c r="N2" s="2600"/>
      <c r="O2" s="2601"/>
    </row>
    <row r="3" spans="1:15" s="79" customFormat="1" ht="20.25">
      <c r="A3" s="2562" t="s">
        <v>25</v>
      </c>
      <c r="B3" s="2563"/>
      <c r="C3" s="2563"/>
      <c r="D3" s="2563"/>
      <c r="E3" s="2563"/>
      <c r="F3" s="2563"/>
      <c r="G3" s="2563"/>
      <c r="H3" s="2563"/>
      <c r="I3" s="2563"/>
      <c r="J3" s="2563"/>
      <c r="K3" s="2563"/>
      <c r="L3" s="2563"/>
      <c r="M3" s="2563"/>
      <c r="N3" s="2563"/>
      <c r="O3" s="2602"/>
    </row>
    <row r="4" spans="1:15" s="79" customFormat="1" ht="20.25">
      <c r="A4" s="2562" t="s">
        <v>228</v>
      </c>
      <c r="B4" s="2563"/>
      <c r="C4" s="2563"/>
      <c r="D4" s="2563"/>
      <c r="E4" s="2563"/>
      <c r="F4" s="2563"/>
      <c r="G4" s="2563"/>
      <c r="H4" s="2563"/>
      <c r="I4" s="2563"/>
      <c r="J4" s="2563"/>
      <c r="K4" s="2563"/>
      <c r="L4" s="2563"/>
      <c r="M4" s="2563"/>
      <c r="N4" s="2563"/>
      <c r="O4" s="2602"/>
    </row>
    <row r="5" spans="1:15" s="63" customFormat="1" ht="6" customHeight="1">
      <c r="A5" s="294"/>
      <c r="B5" s="295"/>
      <c r="C5" s="296"/>
      <c r="D5" s="296"/>
      <c r="E5" s="296"/>
      <c r="F5" s="296"/>
      <c r="G5" s="296"/>
      <c r="H5" s="296"/>
      <c r="I5" s="296"/>
      <c r="J5" s="296"/>
      <c r="K5" s="296"/>
      <c r="L5" s="296"/>
      <c r="M5" s="296"/>
      <c r="N5" s="296"/>
      <c r="O5" s="417"/>
    </row>
    <row r="6" spans="1:17" s="63" customFormat="1" ht="12.75">
      <c r="A6" s="297"/>
      <c r="B6" s="298"/>
      <c r="C6" s="2612" t="s">
        <v>335</v>
      </c>
      <c r="D6" s="2613"/>
      <c r="E6" s="2613"/>
      <c r="F6" s="2613"/>
      <c r="G6" s="2613"/>
      <c r="H6" s="2613"/>
      <c r="I6" s="2613"/>
      <c r="J6" s="2613"/>
      <c r="K6" s="2613"/>
      <c r="L6" s="2613"/>
      <c r="M6" s="418"/>
      <c r="N6" s="432"/>
      <c r="O6" s="419"/>
      <c r="P6" s="388"/>
      <c r="Q6" s="388"/>
    </row>
    <row r="7" spans="1:17" s="63" customFormat="1" ht="12.75">
      <c r="A7" s="297"/>
      <c r="B7" s="298"/>
      <c r="C7" s="2614"/>
      <c r="D7" s="2615"/>
      <c r="E7" s="2615"/>
      <c r="F7" s="2615"/>
      <c r="G7" s="2615"/>
      <c r="H7" s="2615"/>
      <c r="I7" s="2615"/>
      <c r="J7" s="2615"/>
      <c r="K7" s="2615"/>
      <c r="L7" s="2615"/>
      <c r="M7" s="420"/>
      <c r="N7" s="298"/>
      <c r="O7" s="421"/>
      <c r="P7" s="388"/>
      <c r="Q7" s="388"/>
    </row>
    <row r="8" spans="1:17" s="63" customFormat="1" ht="12.75">
      <c r="A8" s="422"/>
      <c r="B8" s="421"/>
      <c r="C8" s="2608" t="s">
        <v>356</v>
      </c>
      <c r="D8" s="2609"/>
      <c r="E8" s="2609"/>
      <c r="F8" s="2609"/>
      <c r="G8" s="2609"/>
      <c r="H8" s="2609"/>
      <c r="I8" s="2609"/>
      <c r="J8" s="2609"/>
      <c r="K8" s="2609" t="s">
        <v>357</v>
      </c>
      <c r="L8" s="2609"/>
      <c r="M8" s="420"/>
      <c r="N8" s="298"/>
      <c r="O8" s="421"/>
      <c r="P8" s="388"/>
      <c r="Q8" s="388"/>
    </row>
    <row r="9" spans="1:17" s="63" customFormat="1" ht="12.75">
      <c r="A9" s="2618" t="s">
        <v>358</v>
      </c>
      <c r="B9" s="2617"/>
      <c r="C9" s="2608" t="s">
        <v>359</v>
      </c>
      <c r="D9" s="2609"/>
      <c r="E9" s="2609" t="s">
        <v>368</v>
      </c>
      <c r="F9" s="2609"/>
      <c r="G9" s="2609" t="s">
        <v>369</v>
      </c>
      <c r="H9" s="2609"/>
      <c r="I9" s="2609" t="s">
        <v>370</v>
      </c>
      <c r="J9" s="2609"/>
      <c r="K9" s="2609" t="s">
        <v>360</v>
      </c>
      <c r="L9" s="2609"/>
      <c r="M9" s="2616" t="s">
        <v>229</v>
      </c>
      <c r="N9" s="2619"/>
      <c r="O9" s="2617"/>
      <c r="P9" s="388"/>
      <c r="Q9" s="388"/>
    </row>
    <row r="10" spans="1:17" s="63" customFormat="1" ht="9.95" customHeight="1">
      <c r="A10" s="305"/>
      <c r="B10" s="85"/>
      <c r="C10" s="306"/>
      <c r="D10" s="85"/>
      <c r="E10" s="85"/>
      <c r="F10" s="85"/>
      <c r="G10" s="85"/>
      <c r="H10" s="85"/>
      <c r="I10" s="85"/>
      <c r="J10" s="85"/>
      <c r="K10" s="85"/>
      <c r="L10" s="85"/>
      <c r="M10" s="423"/>
      <c r="N10" s="433"/>
      <c r="O10" s="424"/>
      <c r="P10" s="388"/>
      <c r="Q10" s="388"/>
    </row>
    <row r="11" spans="1:17" s="63" customFormat="1" ht="9.95" customHeight="1">
      <c r="A11" s="340"/>
      <c r="B11" s="341"/>
      <c r="C11" s="342"/>
      <c r="D11" s="343"/>
      <c r="E11" s="343"/>
      <c r="F11" s="343"/>
      <c r="G11" s="343"/>
      <c r="H11" s="343"/>
      <c r="I11" s="343"/>
      <c r="J11" s="343"/>
      <c r="K11" s="343"/>
      <c r="L11" s="343"/>
      <c r="M11" s="344"/>
      <c r="N11" s="343"/>
      <c r="O11" s="345"/>
      <c r="P11" s="388"/>
      <c r="Q11" s="388"/>
    </row>
    <row r="12" spans="1:17" s="79" customFormat="1" ht="24.95" customHeight="1">
      <c r="A12" s="346"/>
      <c r="B12" s="425" t="s">
        <v>371</v>
      </c>
      <c r="C12" s="347">
        <v>220797513.8</v>
      </c>
      <c r="D12" s="348"/>
      <c r="E12" s="349">
        <v>595548890.75</v>
      </c>
      <c r="F12" s="348"/>
      <c r="G12" s="349">
        <v>1096167239.3</v>
      </c>
      <c r="H12" s="348"/>
      <c r="I12" s="349">
        <v>2297378197.6</v>
      </c>
      <c r="J12" s="348"/>
      <c r="K12" s="321" t="s">
        <v>277</v>
      </c>
      <c r="L12" s="348"/>
      <c r="M12" s="434">
        <f>SUM(C12:K12)</f>
        <v>4209891841.45</v>
      </c>
      <c r="N12" s="353">
        <f>+M12/M$16</f>
        <v>0.092177709853979</v>
      </c>
      <c r="O12" s="427"/>
      <c r="P12" s="67"/>
      <c r="Q12" s="435"/>
    </row>
    <row r="13" spans="1:17" s="79" customFormat="1" ht="24.95" customHeight="1">
      <c r="A13" s="346"/>
      <c r="B13" s="425" t="s">
        <v>372</v>
      </c>
      <c r="C13" s="358">
        <v>173954084.02</v>
      </c>
      <c r="D13" s="359"/>
      <c r="E13" s="362">
        <v>1081600037</v>
      </c>
      <c r="F13" s="359"/>
      <c r="G13" s="362">
        <v>3110819743.9</v>
      </c>
      <c r="H13" s="359"/>
      <c r="I13" s="362">
        <v>5707115354.5</v>
      </c>
      <c r="J13" s="359"/>
      <c r="K13" s="349">
        <v>15821487362</v>
      </c>
      <c r="L13" s="359"/>
      <c r="M13" s="436">
        <f>SUM(C13:K13)</f>
        <v>25894976581.42</v>
      </c>
      <c r="N13" s="353">
        <f>+M13/M$16</f>
        <v>0.566983601454138</v>
      </c>
      <c r="O13" s="427"/>
      <c r="P13" s="2139" t="s">
        <v>257</v>
      </c>
      <c r="Q13" s="435"/>
    </row>
    <row r="14" spans="1:17" s="79" customFormat="1" ht="24.95" customHeight="1">
      <c r="A14" s="346"/>
      <c r="B14" s="425" t="s">
        <v>373</v>
      </c>
      <c r="C14" s="358">
        <v>191558695.21</v>
      </c>
      <c r="D14" s="359"/>
      <c r="E14" s="359">
        <v>1209113844.6</v>
      </c>
      <c r="F14" s="359"/>
      <c r="G14" s="359">
        <v>2985027791.8</v>
      </c>
      <c r="H14" s="359"/>
      <c r="I14" s="359">
        <v>5524077180.6</v>
      </c>
      <c r="J14" s="359"/>
      <c r="K14" s="359">
        <v>4969383418.6</v>
      </c>
      <c r="L14" s="359"/>
      <c r="M14" s="436">
        <f>SUM(C14:K14)</f>
        <v>14879160930.810001</v>
      </c>
      <c r="N14" s="353">
        <f>+M14/M$16</f>
        <v>0.32578674958985965</v>
      </c>
      <c r="O14" s="427"/>
      <c r="P14" s="2139" t="s">
        <v>257</v>
      </c>
      <c r="Q14" s="435"/>
    </row>
    <row r="15" spans="1:17" s="79" customFormat="1" ht="24.95" customHeight="1">
      <c r="A15" s="346"/>
      <c r="B15" s="425" t="s">
        <v>374</v>
      </c>
      <c r="C15" s="358">
        <v>75634044.56</v>
      </c>
      <c r="D15" s="359"/>
      <c r="E15" s="359">
        <v>229120388.19</v>
      </c>
      <c r="F15" s="359"/>
      <c r="G15" s="359">
        <v>382689806.47</v>
      </c>
      <c r="H15" s="359"/>
      <c r="I15" s="321" t="s">
        <v>277</v>
      </c>
      <c r="J15" s="359"/>
      <c r="K15" s="321" t="s">
        <v>277</v>
      </c>
      <c r="L15" s="359"/>
      <c r="M15" s="436">
        <f>SUM(C15:K15)</f>
        <v>687444239.22</v>
      </c>
      <c r="N15" s="353">
        <f>+M15/M$16</f>
        <v>0.015051939102023387</v>
      </c>
      <c r="O15" s="427"/>
      <c r="P15" s="2139" t="s">
        <v>257</v>
      </c>
      <c r="Q15" s="435"/>
    </row>
    <row r="16" spans="1:17" s="79" customFormat="1" ht="24.95" customHeight="1">
      <c r="A16" s="346"/>
      <c r="B16" s="425" t="s">
        <v>365</v>
      </c>
      <c r="C16" s="347">
        <f>SUM(C12:C15)</f>
        <v>661944337.5900002</v>
      </c>
      <c r="D16" s="348"/>
      <c r="E16" s="349">
        <f>SUM(E12:E15)</f>
        <v>3115383160.54</v>
      </c>
      <c r="F16" s="348"/>
      <c r="G16" s="349">
        <f>SUM(G12:G15)</f>
        <v>7574704581.47</v>
      </c>
      <c r="H16" s="348"/>
      <c r="I16" s="349">
        <f>SUM(I12:I15)</f>
        <v>13528570732.7</v>
      </c>
      <c r="J16" s="348"/>
      <c r="K16" s="349">
        <f>SUM(K13:K15)</f>
        <v>20790870780.6</v>
      </c>
      <c r="L16" s="348"/>
      <c r="M16" s="434">
        <f>SUM(M12:M15)</f>
        <v>45671473592.9</v>
      </c>
      <c r="N16" s="353">
        <v>1</v>
      </c>
      <c r="O16" s="427"/>
      <c r="P16" s="67"/>
      <c r="Q16" s="435"/>
    </row>
    <row r="17" spans="1:17" s="339" customFormat="1" ht="5.1" customHeight="1">
      <c r="A17" s="326"/>
      <c r="B17" s="329"/>
      <c r="C17" s="328"/>
      <c r="D17" s="329"/>
      <c r="E17" s="329"/>
      <c r="F17" s="329"/>
      <c r="G17" s="329"/>
      <c r="H17" s="329"/>
      <c r="I17" s="329"/>
      <c r="J17" s="329"/>
      <c r="K17" s="329"/>
      <c r="L17" s="329"/>
      <c r="M17" s="429"/>
      <c r="N17" s="329"/>
      <c r="O17" s="430"/>
      <c r="P17" s="411"/>
      <c r="Q17" s="411"/>
    </row>
    <row r="18" spans="1:17" ht="12.75">
      <c r="A18" s="333"/>
      <c r="B18" s="333"/>
      <c r="C18" s="412"/>
      <c r="D18" s="412"/>
      <c r="E18" s="412"/>
      <c r="F18" s="412"/>
      <c r="G18" s="412"/>
      <c r="H18" s="412"/>
      <c r="I18" s="412"/>
      <c r="J18" s="412"/>
      <c r="K18" s="412"/>
      <c r="L18" s="412"/>
      <c r="M18" s="412"/>
      <c r="N18" s="412"/>
      <c r="O18" s="412"/>
      <c r="P18" s="1"/>
      <c r="Q18" s="1"/>
    </row>
    <row r="19" spans="1:14" ht="12.75">
      <c r="A19" s="336" t="s">
        <v>263</v>
      </c>
      <c r="B19" s="336"/>
      <c r="C19" s="336"/>
      <c r="D19" s="336"/>
      <c r="E19" s="336"/>
      <c r="F19" s="336"/>
      <c r="G19" s="336"/>
      <c r="H19" s="336"/>
      <c r="I19" s="336"/>
      <c r="J19" s="336"/>
      <c r="K19" s="336"/>
      <c r="L19" s="336"/>
      <c r="M19" s="431"/>
      <c r="N19" s="431"/>
    </row>
    <row r="20" spans="1:12" ht="12.75">
      <c r="A20" s="337" t="s">
        <v>366</v>
      </c>
      <c r="B20" s="336"/>
      <c r="C20" s="336"/>
      <c r="D20" s="336"/>
      <c r="E20" s="336"/>
      <c r="F20" s="336"/>
      <c r="G20" s="336"/>
      <c r="H20" s="336"/>
      <c r="I20" s="336"/>
      <c r="J20" s="336"/>
      <c r="K20" s="336"/>
      <c r="L20" s="336"/>
    </row>
    <row r="21" spans="1:12" ht="12.75">
      <c r="A21" s="336" t="s">
        <v>281</v>
      </c>
      <c r="B21" s="333"/>
      <c r="C21" s="333"/>
      <c r="D21" s="333"/>
      <c r="E21" s="333"/>
      <c r="F21" s="333"/>
      <c r="G21" s="333"/>
      <c r="H21" s="333"/>
      <c r="I21" s="333"/>
      <c r="J21" s="333"/>
      <c r="K21" s="333"/>
      <c r="L21" s="333"/>
    </row>
    <row r="22" spans="1:12" ht="12.75">
      <c r="A22" s="338"/>
      <c r="B22" s="333"/>
      <c r="C22" s="333"/>
      <c r="D22" s="333"/>
      <c r="E22" s="333"/>
      <c r="F22" s="333"/>
      <c r="G22" s="333"/>
      <c r="H22" s="333"/>
      <c r="I22" s="333"/>
      <c r="J22" s="333"/>
      <c r="K22" s="333"/>
      <c r="L22" s="333"/>
    </row>
    <row r="24" spans="2:14" ht="12.75">
      <c r="B24" s="437"/>
      <c r="C24" s="437"/>
      <c r="D24" s="437"/>
      <c r="E24" s="437"/>
      <c r="F24" s="437"/>
      <c r="G24" s="437"/>
      <c r="H24" s="437"/>
      <c r="I24" s="437"/>
      <c r="J24" s="437"/>
      <c r="K24" s="437"/>
      <c r="L24" s="437"/>
      <c r="M24" s="437"/>
      <c r="N24" s="437"/>
    </row>
  </sheetData>
  <mergeCells count="16">
    <mergeCell ref="M9:O9"/>
    <mergeCell ref="A9:B9"/>
    <mergeCell ref="C9:D9"/>
    <mergeCell ref="E9:F9"/>
    <mergeCell ref="G9:H9"/>
    <mergeCell ref="I9:J9"/>
    <mergeCell ref="K9:L9"/>
    <mergeCell ref="A2:O2"/>
    <mergeCell ref="A3:O3"/>
    <mergeCell ref="A4:O4"/>
    <mergeCell ref="C6:L7"/>
    <mergeCell ref="C8:D8"/>
    <mergeCell ref="E8:F8"/>
    <mergeCell ref="G8:H8"/>
    <mergeCell ref="I8:J8"/>
    <mergeCell ref="K8:L8"/>
  </mergeCells>
  <printOptions/>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N26"/>
  <sheetViews>
    <sheetView workbookViewId="0" topLeftCell="A1"/>
  </sheetViews>
  <sheetFormatPr defaultColWidth="9.140625" defaultRowHeight="12.75"/>
  <cols>
    <col min="1" max="1" width="2.28125" style="339" customWidth="1"/>
    <col min="2" max="2" width="17.00390625" style="339" customWidth="1"/>
    <col min="3" max="3" width="13.7109375" style="339" customWidth="1"/>
    <col min="4" max="4" width="10.7109375" style="339" customWidth="1"/>
    <col min="5" max="5" width="17.8515625" style="339" customWidth="1"/>
    <col min="6" max="6" width="8.7109375" style="339" customWidth="1"/>
    <col min="7" max="7" width="4.7109375" style="339" customWidth="1"/>
    <col min="8" max="8" width="10.7109375" style="411" customWidth="1"/>
    <col min="9" max="9" width="5.7109375" style="411" customWidth="1"/>
    <col min="10" max="10" width="19.00390625" style="339" customWidth="1"/>
    <col min="11" max="11" width="8.7109375" style="339" customWidth="1"/>
    <col min="12" max="12" width="4.7109375" style="339" customWidth="1"/>
    <col min="13" max="13" width="10.7109375" style="339" customWidth="1"/>
    <col min="14" max="14" width="5.7109375" style="339" customWidth="1"/>
  </cols>
  <sheetData>
    <row r="1" spans="1:14" ht="12.75">
      <c r="A1" s="292"/>
      <c r="B1" s="293"/>
      <c r="C1" s="293"/>
      <c r="D1" s="293"/>
      <c r="E1" s="293"/>
      <c r="F1" s="293"/>
      <c r="G1" s="293"/>
      <c r="H1" s="293"/>
      <c r="I1" s="293"/>
      <c r="J1" s="293"/>
      <c r="K1" s="293"/>
      <c r="L1" s="293"/>
      <c r="M1" s="293"/>
      <c r="N1" s="438"/>
    </row>
    <row r="2" spans="1:14" ht="23.25">
      <c r="A2" s="2599" t="s">
        <v>375</v>
      </c>
      <c r="B2" s="2600"/>
      <c r="C2" s="2600"/>
      <c r="D2" s="2600"/>
      <c r="E2" s="2600"/>
      <c r="F2" s="2600"/>
      <c r="G2" s="2600"/>
      <c r="H2" s="2600"/>
      <c r="I2" s="2600"/>
      <c r="J2" s="2600"/>
      <c r="K2" s="2600"/>
      <c r="L2" s="2600"/>
      <c r="M2" s="2600"/>
      <c r="N2" s="2601"/>
    </row>
    <row r="3" spans="1:14" ht="20.25">
      <c r="A3" s="2562" t="s">
        <v>27</v>
      </c>
      <c r="B3" s="2563"/>
      <c r="C3" s="2563"/>
      <c r="D3" s="2563"/>
      <c r="E3" s="2563"/>
      <c r="F3" s="2563"/>
      <c r="G3" s="2563"/>
      <c r="H3" s="2563"/>
      <c r="I3" s="2563"/>
      <c r="J3" s="2563"/>
      <c r="K3" s="2563"/>
      <c r="L3" s="2563"/>
      <c r="M3" s="2563"/>
      <c r="N3" s="2602"/>
    </row>
    <row r="4" spans="1:14" ht="20.25">
      <c r="A4" s="2562" t="s">
        <v>228</v>
      </c>
      <c r="B4" s="2563"/>
      <c r="C4" s="2563"/>
      <c r="D4" s="2563"/>
      <c r="E4" s="2563"/>
      <c r="F4" s="2563"/>
      <c r="G4" s="2563"/>
      <c r="H4" s="2563"/>
      <c r="I4" s="2563"/>
      <c r="J4" s="2563"/>
      <c r="K4" s="2563"/>
      <c r="L4" s="2563"/>
      <c r="M4" s="2563"/>
      <c r="N4" s="2602"/>
    </row>
    <row r="5" spans="1:14" ht="12.75">
      <c r="A5" s="294"/>
      <c r="B5" s="295"/>
      <c r="C5" s="295"/>
      <c r="D5" s="295"/>
      <c r="E5" s="295"/>
      <c r="F5" s="295"/>
      <c r="G5" s="295"/>
      <c r="H5" s="295"/>
      <c r="I5" s="295"/>
      <c r="J5" s="295"/>
      <c r="K5" s="295"/>
      <c r="L5" s="295"/>
      <c r="M5" s="295"/>
      <c r="N5" s="439"/>
    </row>
    <row r="6" spans="1:14" ht="12.75">
      <c r="A6" s="440"/>
      <c r="B6" s="432"/>
      <c r="C6" s="441"/>
      <c r="D6" s="432"/>
      <c r="E6" s="442"/>
      <c r="F6" s="443"/>
      <c r="G6" s="443"/>
      <c r="H6" s="444"/>
      <c r="I6" s="444"/>
      <c r="J6" s="418"/>
      <c r="K6" s="432"/>
      <c r="L6" s="432"/>
      <c r="M6" s="77"/>
      <c r="N6" s="78"/>
    </row>
    <row r="7" spans="1:14" ht="12.75">
      <c r="A7" s="445"/>
      <c r="B7" s="446"/>
      <c r="C7" s="445"/>
      <c r="D7" s="446"/>
      <c r="E7" s="447"/>
      <c r="F7" s="2464"/>
      <c r="G7" s="2464"/>
      <c r="H7" s="2621" t="s">
        <v>376</v>
      </c>
      <c r="I7" s="2622"/>
      <c r="J7" s="447"/>
      <c r="K7" s="2464"/>
      <c r="L7" s="2464"/>
      <c r="M7" s="448" t="s">
        <v>376</v>
      </c>
      <c r="N7" s="449"/>
    </row>
    <row r="8" spans="1:14" ht="12.75">
      <c r="A8" s="445" t="s">
        <v>377</v>
      </c>
      <c r="B8" s="446"/>
      <c r="C8" s="2470" t="s">
        <v>378</v>
      </c>
      <c r="D8" s="2471"/>
      <c r="E8" s="450"/>
      <c r="F8" s="446"/>
      <c r="G8" s="446"/>
      <c r="H8" s="2606" t="s">
        <v>379</v>
      </c>
      <c r="I8" s="2620"/>
      <c r="J8" s="447"/>
      <c r="K8" s="2464"/>
      <c r="L8" s="2464"/>
      <c r="M8" s="448" t="s">
        <v>379</v>
      </c>
      <c r="N8" s="449"/>
    </row>
    <row r="9" spans="1:14" ht="12.75">
      <c r="A9" s="445" t="s">
        <v>176</v>
      </c>
      <c r="B9" s="446"/>
      <c r="C9" s="2465" t="s">
        <v>176</v>
      </c>
      <c r="D9" s="2464" t="s">
        <v>298</v>
      </c>
      <c r="E9" s="451" t="s">
        <v>254</v>
      </c>
      <c r="F9" s="446"/>
      <c r="G9" s="446"/>
      <c r="H9" s="2606" t="s">
        <v>301</v>
      </c>
      <c r="I9" s="2620"/>
      <c r="J9" s="451" t="s">
        <v>254</v>
      </c>
      <c r="K9" s="446"/>
      <c r="L9" s="446"/>
      <c r="M9" s="448" t="s">
        <v>301</v>
      </c>
      <c r="N9" s="449"/>
    </row>
    <row r="10" spans="1:14" ht="12.75">
      <c r="A10" s="445"/>
      <c r="B10" s="446"/>
      <c r="C10" s="2465"/>
      <c r="D10" s="2464"/>
      <c r="E10" s="451"/>
      <c r="F10" s="446"/>
      <c r="G10" s="446"/>
      <c r="H10" s="448"/>
      <c r="I10" s="448"/>
      <c r="J10" s="452" t="s">
        <v>380</v>
      </c>
      <c r="K10" s="453"/>
      <c r="L10" s="453"/>
      <c r="M10" s="454" t="s">
        <v>380</v>
      </c>
      <c r="N10" s="455"/>
    </row>
    <row r="11" spans="1:14" ht="12.75">
      <c r="A11" s="305"/>
      <c r="B11" s="85"/>
      <c r="C11" s="306"/>
      <c r="D11" s="85"/>
      <c r="E11" s="456"/>
      <c r="F11" s="85"/>
      <c r="G11" s="85"/>
      <c r="H11" s="457"/>
      <c r="I11" s="457"/>
      <c r="J11" s="456"/>
      <c r="K11" s="85"/>
      <c r="L11" s="85"/>
      <c r="M11" s="457"/>
      <c r="N11" s="458"/>
    </row>
    <row r="12" spans="1:14" ht="12.75">
      <c r="A12" s="340"/>
      <c r="B12" s="459"/>
      <c r="C12" s="341"/>
      <c r="D12" s="341"/>
      <c r="E12" s="460"/>
      <c r="F12" s="341"/>
      <c r="G12" s="341"/>
      <c r="H12" s="88"/>
      <c r="I12" s="88"/>
      <c r="J12" s="460"/>
      <c r="K12" s="341"/>
      <c r="L12" s="341"/>
      <c r="M12" s="88"/>
      <c r="N12" s="89"/>
    </row>
    <row r="13" spans="1:14" ht="12.75">
      <c r="A13" s="346"/>
      <c r="B13" s="2503" t="s">
        <v>381</v>
      </c>
      <c r="C13" s="461">
        <v>91239</v>
      </c>
      <c r="D13" s="462">
        <v>2647</v>
      </c>
      <c r="E13" s="463">
        <v>768665006.07</v>
      </c>
      <c r="F13" s="464">
        <f>+E13/E$18</f>
        <v>0.016830308847206744</v>
      </c>
      <c r="G13" s="464"/>
      <c r="H13" s="39">
        <f aca="true" t="shared" si="0" ref="H13:H18">+E13/C13</f>
        <v>8424.741679216126</v>
      </c>
      <c r="I13" s="39"/>
      <c r="J13" s="463">
        <v>1154649083.8</v>
      </c>
      <c r="K13" s="464">
        <f>+J13/J$18</f>
        <v>0.020291290975898105</v>
      </c>
      <c r="L13" s="464"/>
      <c r="M13" s="39">
        <f aca="true" t="shared" si="1" ref="M13:M18">+J13/C13</f>
        <v>12655.214149650916</v>
      </c>
      <c r="N13" s="465"/>
    </row>
    <row r="14" spans="1:14" ht="12.75">
      <c r="A14" s="346"/>
      <c r="B14" s="2503" t="s">
        <v>382</v>
      </c>
      <c r="C14" s="461">
        <v>420703</v>
      </c>
      <c r="D14" s="462">
        <v>1363</v>
      </c>
      <c r="E14" s="466">
        <v>4320747726.9</v>
      </c>
      <c r="F14" s="464">
        <f>+E14/E$18</f>
        <v>0.09460495550121498</v>
      </c>
      <c r="G14" s="464"/>
      <c r="H14" s="467">
        <f t="shared" si="0"/>
        <v>10270.304055117267</v>
      </c>
      <c r="I14" s="467"/>
      <c r="J14" s="466">
        <v>6146506365.3</v>
      </c>
      <c r="K14" s="464">
        <f>+J14/J$18</f>
        <v>0.1080159772292474</v>
      </c>
      <c r="L14" s="464"/>
      <c r="M14" s="467">
        <f t="shared" si="1"/>
        <v>14610.08446647635</v>
      </c>
      <c r="N14" s="468"/>
    </row>
    <row r="15" spans="1:14" ht="12.75">
      <c r="A15" s="346"/>
      <c r="B15" s="2503" t="s">
        <v>383</v>
      </c>
      <c r="C15" s="461">
        <v>419682</v>
      </c>
      <c r="D15" s="462">
        <v>214</v>
      </c>
      <c r="E15" s="466">
        <v>7013376704.2</v>
      </c>
      <c r="F15" s="464">
        <f>+E15/E$18</f>
        <v>0.1535614280100864</v>
      </c>
      <c r="G15" s="464"/>
      <c r="H15" s="467">
        <f t="shared" si="0"/>
        <v>16711.1687044</v>
      </c>
      <c r="I15" s="467"/>
      <c r="J15" s="466">
        <v>9576680380.8</v>
      </c>
      <c r="K15" s="464">
        <f>+J15/J$18</f>
        <v>0.16829633428579133</v>
      </c>
      <c r="L15" s="464"/>
      <c r="M15" s="467">
        <f t="shared" si="1"/>
        <v>22818.897119247427</v>
      </c>
      <c r="N15" s="468"/>
    </row>
    <row r="16" spans="1:14" ht="12.75">
      <c r="A16" s="346"/>
      <c r="B16" s="2503" t="s">
        <v>384</v>
      </c>
      <c r="C16" s="461">
        <v>244071</v>
      </c>
      <c r="D16" s="462">
        <v>34</v>
      </c>
      <c r="E16" s="466">
        <v>5316464442.4</v>
      </c>
      <c r="F16" s="464">
        <f>+E16/E$18</f>
        <v>0.11640667629487</v>
      </c>
      <c r="G16" s="464"/>
      <c r="H16" s="467">
        <f t="shared" si="0"/>
        <v>21782.45036239455</v>
      </c>
      <c r="I16" s="467"/>
      <c r="J16" s="466">
        <v>6912185112.2</v>
      </c>
      <c r="K16" s="464">
        <f>+J16/J$18</f>
        <v>0.12147167599122734</v>
      </c>
      <c r="L16" s="464"/>
      <c r="M16" s="467">
        <f t="shared" si="1"/>
        <v>28320.38674074347</v>
      </c>
      <c r="N16" s="468"/>
    </row>
    <row r="17" spans="1:14" ht="12.75">
      <c r="A17" s="346"/>
      <c r="B17" s="2503" t="s">
        <v>385</v>
      </c>
      <c r="C17" s="461">
        <v>776471</v>
      </c>
      <c r="D17" s="462">
        <v>34</v>
      </c>
      <c r="E17" s="466">
        <v>28252219713</v>
      </c>
      <c r="F17" s="464">
        <f>+E17/E$18</f>
        <v>0.6185966313466219</v>
      </c>
      <c r="G17" s="464"/>
      <c r="H17" s="467">
        <f t="shared" si="0"/>
        <v>36385.415183567704</v>
      </c>
      <c r="I17" s="467"/>
      <c r="J17" s="466">
        <v>33113656856</v>
      </c>
      <c r="K17" s="464">
        <f>+J17/J$18</f>
        <v>0.5819247215178358</v>
      </c>
      <c r="L17" s="464"/>
      <c r="M17" s="467">
        <f t="shared" si="1"/>
        <v>42646.353638448825</v>
      </c>
      <c r="N17" s="468"/>
    </row>
    <row r="18" spans="1:14" ht="12.75">
      <c r="A18" s="346"/>
      <c r="B18" s="2503" t="s">
        <v>262</v>
      </c>
      <c r="C18" s="461">
        <f>SUM(C13:C17)</f>
        <v>1952166</v>
      </c>
      <c r="D18" s="462">
        <f>SUM(D13:D17)</f>
        <v>4292</v>
      </c>
      <c r="E18" s="463">
        <f>SUM(E13:E17)</f>
        <v>45671473592.57</v>
      </c>
      <c r="F18" s="464">
        <v>1</v>
      </c>
      <c r="G18" s="464"/>
      <c r="H18" s="39">
        <f t="shared" si="0"/>
        <v>23395.281749897295</v>
      </c>
      <c r="I18" s="39"/>
      <c r="J18" s="463">
        <f>SUM(J13:J17)</f>
        <v>56903677798.1</v>
      </c>
      <c r="K18" s="464">
        <v>1</v>
      </c>
      <c r="L18" s="464"/>
      <c r="M18" s="39">
        <f t="shared" si="1"/>
        <v>29148.995422571646</v>
      </c>
      <c r="N18" s="465"/>
    </row>
    <row r="19" spans="1:14" ht="12.75">
      <c r="A19" s="326"/>
      <c r="B19" s="430"/>
      <c r="C19" s="329"/>
      <c r="D19" s="329" t="s">
        <v>257</v>
      </c>
      <c r="E19" s="429"/>
      <c r="F19" s="329"/>
      <c r="G19" s="329"/>
      <c r="H19" s="469"/>
      <c r="I19" s="469"/>
      <c r="J19" s="429"/>
      <c r="K19" s="329"/>
      <c r="L19" s="329"/>
      <c r="M19" s="469"/>
      <c r="N19" s="470"/>
    </row>
    <row r="20" spans="1:14" ht="12.75">
      <c r="A20" s="333"/>
      <c r="B20" s="333"/>
      <c r="C20" s="333"/>
      <c r="D20" s="333"/>
      <c r="E20" s="333"/>
      <c r="F20" s="333"/>
      <c r="G20" s="333"/>
      <c r="H20" s="412"/>
      <c r="I20" s="412"/>
      <c r="J20" s="371"/>
      <c r="K20" s="333"/>
      <c r="L20" s="333"/>
      <c r="M20" s="333"/>
      <c r="N20" s="412"/>
    </row>
    <row r="21" spans="1:14" ht="12.75">
      <c r="A21" s="336" t="s">
        <v>386</v>
      </c>
      <c r="B21" s="336"/>
      <c r="C21" s="336"/>
      <c r="D21" s="336"/>
      <c r="E21" s="336"/>
      <c r="F21" s="336"/>
      <c r="G21" s="336"/>
      <c r="H21" s="413"/>
      <c r="I21" s="413"/>
      <c r="J21" s="336"/>
      <c r="K21" s="336"/>
      <c r="L21" s="336"/>
      <c r="M21" s="336"/>
      <c r="N21" s="413"/>
    </row>
    <row r="22" spans="1:14" ht="12.75">
      <c r="A22" s="337" t="s">
        <v>366</v>
      </c>
      <c r="B22" s="336"/>
      <c r="C22" s="336"/>
      <c r="D22" s="336"/>
      <c r="E22" s="336"/>
      <c r="F22" s="336"/>
      <c r="G22" s="336"/>
      <c r="H22" s="413"/>
      <c r="I22" s="413"/>
      <c r="J22" s="336"/>
      <c r="K22" s="336"/>
      <c r="L22" s="336"/>
      <c r="M22" s="336"/>
      <c r="N22" s="413"/>
    </row>
    <row r="23" spans="1:14" ht="12.75">
      <c r="A23" s="338" t="s">
        <v>387</v>
      </c>
      <c r="B23" s="333"/>
      <c r="C23" s="333"/>
      <c r="D23" s="333"/>
      <c r="E23" s="333"/>
      <c r="F23" s="333"/>
      <c r="G23" s="333"/>
      <c r="H23" s="412"/>
      <c r="I23" s="412"/>
      <c r="J23" s="333"/>
      <c r="K23" s="333"/>
      <c r="L23" s="333"/>
      <c r="M23" s="333"/>
      <c r="N23" s="412"/>
    </row>
    <row r="24" spans="1:14" ht="12.75">
      <c r="A24" s="338" t="s">
        <v>388</v>
      </c>
      <c r="B24" s="333"/>
      <c r="C24" s="333"/>
      <c r="D24" s="333"/>
      <c r="E24" s="333"/>
      <c r="F24" s="333"/>
      <c r="G24" s="333"/>
      <c r="H24" s="412"/>
      <c r="I24" s="412"/>
      <c r="J24" s="333"/>
      <c r="K24" s="333"/>
      <c r="L24" s="333"/>
      <c r="M24" s="333"/>
      <c r="N24" s="412"/>
    </row>
    <row r="25" spans="1:14" ht="12.75">
      <c r="A25" s="336" t="s">
        <v>389</v>
      </c>
      <c r="N25" s="411"/>
    </row>
    <row r="26" ht="12.75">
      <c r="A26" s="336" t="s">
        <v>281</v>
      </c>
    </row>
  </sheetData>
  <mergeCells count="6">
    <mergeCell ref="H9:I9"/>
    <mergeCell ref="A2:N2"/>
    <mergeCell ref="A3:N3"/>
    <mergeCell ref="A4:N4"/>
    <mergeCell ref="H7:I7"/>
    <mergeCell ref="H8:I8"/>
  </mergeCells>
  <printOptions/>
  <pageMargins left="0.7" right="0.7" top="0.75" bottom="0.75" header="0.3" footer="0.3"/>
  <pageSetup horizontalDpi="600" verticalDpi="60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S203"/>
  <sheetViews>
    <sheetView workbookViewId="0" topLeftCell="A1">
      <selection activeCell="A1" sqref="A1:P1"/>
    </sheetView>
  </sheetViews>
  <sheetFormatPr defaultColWidth="9.140625" defaultRowHeight="12.75"/>
  <cols>
    <col min="1" max="1" width="2.28125" style="339" customWidth="1"/>
    <col min="2" max="2" width="17.00390625" style="339" customWidth="1"/>
    <col min="3" max="3" width="10.7109375" style="339" customWidth="1"/>
    <col min="4" max="4" width="6.7109375" style="339" customWidth="1"/>
    <col min="5" max="5" width="10.57421875" style="339" customWidth="1"/>
    <col min="6" max="6" width="6.7109375" style="339" customWidth="1"/>
    <col min="7" max="7" width="10.7109375" style="339" customWidth="1"/>
    <col min="8" max="8" width="6.7109375" style="339" customWidth="1"/>
    <col min="9" max="9" width="10.7109375" style="339" customWidth="1"/>
    <col min="10" max="10" width="6.7109375" style="339" customWidth="1"/>
    <col min="11" max="11" width="10.7109375" style="339" customWidth="1"/>
    <col min="12" max="12" width="6.7109375" style="339" customWidth="1"/>
    <col min="13" max="13" width="10.7109375" style="0" customWidth="1"/>
    <col min="14" max="14" width="6.7109375" style="0" customWidth="1"/>
    <col min="15" max="15" width="10.7109375" style="0" customWidth="1"/>
    <col min="16" max="16" width="9.7109375" style="0" customWidth="1"/>
    <col min="17" max="17" width="2.7109375" style="0" customWidth="1"/>
  </cols>
  <sheetData>
    <row r="1" spans="1:17" s="339" customFormat="1" ht="5.1" customHeight="1">
      <c r="A1" s="2625"/>
      <c r="B1" s="2626"/>
      <c r="C1" s="2626"/>
      <c r="D1" s="2626"/>
      <c r="E1" s="2626"/>
      <c r="F1" s="2626"/>
      <c r="G1" s="2626"/>
      <c r="H1" s="2626"/>
      <c r="I1" s="2626"/>
      <c r="J1" s="2626"/>
      <c r="K1" s="2626"/>
      <c r="L1" s="2626"/>
      <c r="M1" s="2626"/>
      <c r="N1" s="2626"/>
      <c r="O1" s="2626"/>
      <c r="P1" s="2626"/>
      <c r="Q1" s="471"/>
    </row>
    <row r="2" spans="1:17" s="67" customFormat="1" ht="23.25">
      <c r="A2" s="2599" t="s">
        <v>390</v>
      </c>
      <c r="B2" s="2600"/>
      <c r="C2" s="2600"/>
      <c r="D2" s="2600"/>
      <c r="E2" s="2600"/>
      <c r="F2" s="2600"/>
      <c r="G2" s="2600"/>
      <c r="H2" s="2600"/>
      <c r="I2" s="2600"/>
      <c r="J2" s="2600"/>
      <c r="K2" s="2600"/>
      <c r="L2" s="2600"/>
      <c r="M2" s="2600"/>
      <c r="N2" s="2600"/>
      <c r="O2" s="2600"/>
      <c r="P2" s="2600"/>
      <c r="Q2" s="2466"/>
    </row>
    <row r="3" spans="1:17" s="79" customFormat="1" ht="20.25">
      <c r="A3" s="2562" t="s">
        <v>29</v>
      </c>
      <c r="B3" s="2563"/>
      <c r="C3" s="2563"/>
      <c r="D3" s="2563"/>
      <c r="E3" s="2563"/>
      <c r="F3" s="2563"/>
      <c r="G3" s="2563"/>
      <c r="H3" s="2563"/>
      <c r="I3" s="2563"/>
      <c r="J3" s="2563"/>
      <c r="K3" s="2563"/>
      <c r="L3" s="2563"/>
      <c r="M3" s="2563"/>
      <c r="N3" s="2563"/>
      <c r="O3" s="2563"/>
      <c r="P3" s="2563"/>
      <c r="Q3" s="2467"/>
    </row>
    <row r="4" spans="1:17" s="79" customFormat="1" ht="20.25">
      <c r="A4" s="2562" t="s">
        <v>228</v>
      </c>
      <c r="B4" s="2563"/>
      <c r="C4" s="2563"/>
      <c r="D4" s="2563"/>
      <c r="E4" s="2563"/>
      <c r="F4" s="2563"/>
      <c r="G4" s="2563"/>
      <c r="H4" s="2563"/>
      <c r="I4" s="2563"/>
      <c r="J4" s="2563"/>
      <c r="K4" s="2563"/>
      <c r="L4" s="2563"/>
      <c r="M4" s="2563"/>
      <c r="N4" s="2563"/>
      <c r="O4" s="2563"/>
      <c r="P4" s="2563"/>
      <c r="Q4" s="2467"/>
    </row>
    <row r="5" spans="1:17" s="63" customFormat="1" ht="6" customHeight="1">
      <c r="A5" s="294"/>
      <c r="B5" s="295"/>
      <c r="C5" s="296"/>
      <c r="D5" s="296"/>
      <c r="E5" s="296"/>
      <c r="F5" s="296"/>
      <c r="G5" s="296"/>
      <c r="H5" s="296"/>
      <c r="I5" s="296"/>
      <c r="J5" s="296"/>
      <c r="K5" s="296"/>
      <c r="L5" s="296"/>
      <c r="M5" s="296"/>
      <c r="N5" s="2603"/>
      <c r="O5" s="2603"/>
      <c r="P5" s="2603"/>
      <c r="Q5" s="2468"/>
    </row>
    <row r="6" spans="1:17" s="63" customFormat="1" ht="15.75" customHeight="1">
      <c r="A6" s="297"/>
      <c r="B6" s="298"/>
      <c r="C6" s="2591" t="s">
        <v>391</v>
      </c>
      <c r="D6" s="2592"/>
      <c r="E6" s="2592"/>
      <c r="F6" s="2592"/>
      <c r="G6" s="2592"/>
      <c r="H6" s="2592"/>
      <c r="I6" s="2592"/>
      <c r="J6" s="2592"/>
      <c r="K6" s="2592"/>
      <c r="L6" s="2592"/>
      <c r="M6" s="2592"/>
      <c r="N6" s="2623"/>
      <c r="O6" s="299"/>
      <c r="P6" s="300"/>
      <c r="Q6" s="301"/>
    </row>
    <row r="7" spans="1:17" s="63" customFormat="1" ht="15.75" customHeight="1">
      <c r="A7" s="445"/>
      <c r="B7" s="446"/>
      <c r="C7" s="2593"/>
      <c r="D7" s="2594"/>
      <c r="E7" s="2594"/>
      <c r="F7" s="2594"/>
      <c r="G7" s="2594"/>
      <c r="H7" s="2594"/>
      <c r="I7" s="2594"/>
      <c r="J7" s="2594"/>
      <c r="K7" s="2594"/>
      <c r="L7" s="2594"/>
      <c r="M7" s="2594"/>
      <c r="N7" s="2624"/>
      <c r="O7" s="302"/>
      <c r="P7" s="303"/>
      <c r="Q7" s="304"/>
    </row>
    <row r="8" spans="1:17" s="63" customFormat="1" ht="15.75" customHeight="1">
      <c r="A8" s="472"/>
      <c r="B8" s="473" t="s">
        <v>216</v>
      </c>
      <c r="C8" s="2627" t="s">
        <v>392</v>
      </c>
      <c r="D8" s="2628"/>
      <c r="E8" s="2628" t="s">
        <v>393</v>
      </c>
      <c r="F8" s="2628"/>
      <c r="G8" s="2628" t="s">
        <v>382</v>
      </c>
      <c r="H8" s="2628"/>
      <c r="I8" s="2628" t="s">
        <v>383</v>
      </c>
      <c r="J8" s="2628"/>
      <c r="K8" s="2628" t="s">
        <v>384</v>
      </c>
      <c r="L8" s="2628"/>
      <c r="M8" s="2628" t="s">
        <v>394</v>
      </c>
      <c r="N8" s="2628"/>
      <c r="O8" s="2605" t="s">
        <v>229</v>
      </c>
      <c r="P8" s="2606"/>
      <c r="Q8" s="2607"/>
    </row>
    <row r="9" spans="1:17" s="63" customFormat="1" ht="9.95" customHeight="1">
      <c r="A9" s="305"/>
      <c r="B9" s="85"/>
      <c r="C9" s="306"/>
      <c r="D9" s="85"/>
      <c r="E9" s="85"/>
      <c r="F9" s="85"/>
      <c r="G9" s="85"/>
      <c r="H9" s="85"/>
      <c r="I9" s="85"/>
      <c r="J9" s="85"/>
      <c r="K9" s="85"/>
      <c r="L9" s="85"/>
      <c r="M9" s="85"/>
      <c r="N9" s="85"/>
      <c r="O9" s="307"/>
      <c r="P9" s="308"/>
      <c r="Q9" s="309"/>
    </row>
    <row r="10" spans="1:17" s="63" customFormat="1" ht="9.95" customHeight="1">
      <c r="A10" s="340"/>
      <c r="B10" s="341"/>
      <c r="C10" s="342"/>
      <c r="D10" s="343"/>
      <c r="E10" s="343"/>
      <c r="F10" s="343"/>
      <c r="G10" s="343"/>
      <c r="H10" s="343"/>
      <c r="I10" s="343"/>
      <c r="J10" s="343"/>
      <c r="K10" s="343"/>
      <c r="L10" s="343"/>
      <c r="M10" s="343"/>
      <c r="N10" s="343"/>
      <c r="O10" s="344"/>
      <c r="P10" s="343"/>
      <c r="Q10" s="345"/>
    </row>
    <row r="11" spans="1:19" s="79" customFormat="1" ht="24.95" customHeight="1">
      <c r="A11" s="346"/>
      <c r="B11" s="474" t="s">
        <v>256</v>
      </c>
      <c r="C11" s="475">
        <v>275</v>
      </c>
      <c r="D11" s="476"/>
      <c r="E11" s="477">
        <v>198</v>
      </c>
      <c r="F11" s="478"/>
      <c r="G11" s="479">
        <v>104</v>
      </c>
      <c r="H11" s="478"/>
      <c r="I11" s="479">
        <v>9</v>
      </c>
      <c r="J11" s="478"/>
      <c r="K11" s="480" t="s">
        <v>279</v>
      </c>
      <c r="L11" s="478"/>
      <c r="M11" s="480" t="s">
        <v>279</v>
      </c>
      <c r="N11" s="478"/>
      <c r="O11" s="378">
        <f>SUM(C11:M11)</f>
        <v>586</v>
      </c>
      <c r="P11" s="353">
        <f>+O11/O$20</f>
        <v>0.13653308480894688</v>
      </c>
      <c r="Q11" s="354"/>
      <c r="R11" s="355"/>
      <c r="S11" s="356"/>
    </row>
    <row r="12" spans="1:19" s="79" customFormat="1" ht="24.95" customHeight="1">
      <c r="A12" s="346"/>
      <c r="B12" s="474" t="s">
        <v>258</v>
      </c>
      <c r="C12" s="475">
        <v>225</v>
      </c>
      <c r="D12" s="476"/>
      <c r="E12" s="477">
        <v>232</v>
      </c>
      <c r="F12" s="478"/>
      <c r="G12" s="479">
        <v>146</v>
      </c>
      <c r="H12" s="478"/>
      <c r="I12" s="479">
        <v>19</v>
      </c>
      <c r="J12" s="478"/>
      <c r="K12" s="480" t="s">
        <v>279</v>
      </c>
      <c r="L12" s="478"/>
      <c r="M12" s="480" t="s">
        <v>279</v>
      </c>
      <c r="N12" s="478"/>
      <c r="O12" s="378">
        <f aca="true" t="shared" si="0" ref="O12:O19">SUM(C12:M12)</f>
        <v>622</v>
      </c>
      <c r="P12" s="353">
        <f aca="true" t="shared" si="1" ref="P12:P19">+O12/O$20</f>
        <v>0.14492078285181734</v>
      </c>
      <c r="Q12" s="354"/>
      <c r="R12" s="355"/>
      <c r="S12" s="356"/>
    </row>
    <row r="13" spans="1:19" s="79" customFormat="1" ht="24.95" customHeight="1">
      <c r="A13" s="346"/>
      <c r="B13" s="474" t="s">
        <v>259</v>
      </c>
      <c r="C13" s="475">
        <v>178</v>
      </c>
      <c r="D13" s="476"/>
      <c r="E13" s="477">
        <v>205</v>
      </c>
      <c r="F13" s="478"/>
      <c r="G13" s="479">
        <v>136</v>
      </c>
      <c r="H13" s="478"/>
      <c r="I13" s="479">
        <v>13</v>
      </c>
      <c r="J13" s="478"/>
      <c r="K13" s="479">
        <v>4</v>
      </c>
      <c r="L13" s="478"/>
      <c r="M13" s="479">
        <v>1</v>
      </c>
      <c r="N13" s="478"/>
      <c r="O13" s="378">
        <f t="shared" si="0"/>
        <v>537</v>
      </c>
      <c r="P13" s="353">
        <f t="shared" si="1"/>
        <v>0.12511649580615097</v>
      </c>
      <c r="Q13" s="354"/>
      <c r="R13" s="355"/>
      <c r="S13" s="356"/>
    </row>
    <row r="14" spans="1:19" s="79" customFormat="1" ht="24.95" customHeight="1">
      <c r="A14" s="346"/>
      <c r="B14" s="474" t="s">
        <v>260</v>
      </c>
      <c r="C14" s="475">
        <v>170</v>
      </c>
      <c r="D14" s="476"/>
      <c r="E14" s="479">
        <v>259</v>
      </c>
      <c r="F14" s="478"/>
      <c r="G14" s="479">
        <v>243</v>
      </c>
      <c r="H14" s="478"/>
      <c r="I14" s="479">
        <v>18</v>
      </c>
      <c r="J14" s="478"/>
      <c r="K14" s="479">
        <v>1</v>
      </c>
      <c r="L14" s="478"/>
      <c r="M14" s="479">
        <v>3</v>
      </c>
      <c r="N14" s="478"/>
      <c r="O14" s="378">
        <f t="shared" si="0"/>
        <v>694</v>
      </c>
      <c r="P14" s="353">
        <f t="shared" si="1"/>
        <v>0.16169617893755825</v>
      </c>
      <c r="Q14" s="354"/>
      <c r="R14" s="355"/>
      <c r="S14" s="356"/>
    </row>
    <row r="15" spans="1:19" s="79" customFormat="1" ht="24.95" customHeight="1">
      <c r="A15" s="346"/>
      <c r="B15" s="474" t="s">
        <v>261</v>
      </c>
      <c r="C15" s="361">
        <v>110</v>
      </c>
      <c r="D15" s="476"/>
      <c r="E15" s="479">
        <v>156</v>
      </c>
      <c r="F15" s="478"/>
      <c r="G15" s="479">
        <v>150</v>
      </c>
      <c r="H15" s="478"/>
      <c r="I15" s="479">
        <v>24</v>
      </c>
      <c r="J15" s="478"/>
      <c r="K15" s="479">
        <v>4</v>
      </c>
      <c r="L15" s="478"/>
      <c r="M15" s="480" t="s">
        <v>279</v>
      </c>
      <c r="N15" s="478"/>
      <c r="O15" s="378">
        <f t="shared" si="0"/>
        <v>444</v>
      </c>
      <c r="P15" s="353">
        <f t="shared" si="1"/>
        <v>0.10344827586206896</v>
      </c>
      <c r="Q15" s="354"/>
      <c r="R15" s="355"/>
      <c r="S15" s="356"/>
    </row>
    <row r="16" spans="1:19" s="79" customFormat="1" ht="24.95" customHeight="1">
      <c r="A16" s="346"/>
      <c r="B16" s="474" t="s">
        <v>341</v>
      </c>
      <c r="C16" s="361">
        <v>119</v>
      </c>
      <c r="D16" s="476"/>
      <c r="E16" s="479">
        <v>196</v>
      </c>
      <c r="F16" s="478"/>
      <c r="G16" s="479">
        <v>308</v>
      </c>
      <c r="H16" s="478"/>
      <c r="I16" s="479">
        <v>59</v>
      </c>
      <c r="J16" s="478"/>
      <c r="K16" s="479">
        <v>16</v>
      </c>
      <c r="L16" s="478"/>
      <c r="M16" s="479">
        <v>12</v>
      </c>
      <c r="N16" s="478"/>
      <c r="O16" s="378">
        <f t="shared" si="0"/>
        <v>710</v>
      </c>
      <c r="P16" s="353">
        <f t="shared" si="1"/>
        <v>0.16542404473438957</v>
      </c>
      <c r="Q16" s="354"/>
      <c r="R16" s="355"/>
      <c r="S16" s="356"/>
    </row>
    <row r="17" spans="1:19" s="79" customFormat="1" ht="24.95" customHeight="1">
      <c r="A17" s="346"/>
      <c r="B17" s="474" t="s">
        <v>342</v>
      </c>
      <c r="C17" s="361">
        <v>94</v>
      </c>
      <c r="D17" s="476"/>
      <c r="E17" s="479">
        <v>153</v>
      </c>
      <c r="F17" s="478"/>
      <c r="G17" s="479">
        <v>215</v>
      </c>
      <c r="H17" s="478"/>
      <c r="I17" s="479">
        <v>56</v>
      </c>
      <c r="J17" s="478"/>
      <c r="K17" s="479">
        <v>6</v>
      </c>
      <c r="L17" s="478"/>
      <c r="M17" s="479">
        <v>18</v>
      </c>
      <c r="N17" s="478"/>
      <c r="O17" s="378">
        <f t="shared" si="0"/>
        <v>542</v>
      </c>
      <c r="P17" s="353">
        <f t="shared" si="1"/>
        <v>0.12628145386766076</v>
      </c>
      <c r="Q17" s="354"/>
      <c r="R17" s="355"/>
      <c r="S17" s="356"/>
    </row>
    <row r="18" spans="1:19" s="79" customFormat="1" ht="24.95" customHeight="1">
      <c r="A18" s="346"/>
      <c r="B18" s="474">
        <v>2010</v>
      </c>
      <c r="C18" s="361">
        <v>25</v>
      </c>
      <c r="D18" s="476"/>
      <c r="E18" s="479">
        <v>32</v>
      </c>
      <c r="F18" s="478"/>
      <c r="G18" s="479">
        <v>44</v>
      </c>
      <c r="H18" s="478"/>
      <c r="I18" s="479">
        <v>9</v>
      </c>
      <c r="J18" s="478"/>
      <c r="K18" s="479">
        <v>2</v>
      </c>
      <c r="L18" s="478"/>
      <c r="M18" s="480" t="s">
        <v>279</v>
      </c>
      <c r="N18" s="478"/>
      <c r="O18" s="378">
        <f>SUM(C18:M18)</f>
        <v>112</v>
      </c>
      <c r="P18" s="353">
        <f>+O18/O$20</f>
        <v>0.0260950605778192</v>
      </c>
      <c r="Q18" s="354"/>
      <c r="R18" s="355"/>
      <c r="S18" s="356"/>
    </row>
    <row r="19" spans="1:19" s="79" customFormat="1" ht="24.95" customHeight="1">
      <c r="A19" s="346"/>
      <c r="B19" s="474">
        <v>2011</v>
      </c>
      <c r="C19" s="361">
        <v>5</v>
      </c>
      <c r="D19" s="476"/>
      <c r="E19" s="479">
        <v>15</v>
      </c>
      <c r="F19" s="478"/>
      <c r="G19" s="479">
        <v>17</v>
      </c>
      <c r="H19" s="478"/>
      <c r="I19" s="479">
        <v>7</v>
      </c>
      <c r="J19" s="478"/>
      <c r="K19" s="479">
        <v>1</v>
      </c>
      <c r="L19" s="478"/>
      <c r="M19" s="480" t="s">
        <v>279</v>
      </c>
      <c r="N19" s="478"/>
      <c r="O19" s="378">
        <f t="shared" si="0"/>
        <v>45</v>
      </c>
      <c r="P19" s="353">
        <f t="shared" si="1"/>
        <v>0.01048462255358807</v>
      </c>
      <c r="Q19" s="354"/>
      <c r="R19" s="355"/>
      <c r="S19" s="356"/>
    </row>
    <row r="20" spans="1:19" s="79" customFormat="1" ht="24.95" customHeight="1">
      <c r="A20" s="346"/>
      <c r="B20" s="474" t="s">
        <v>262</v>
      </c>
      <c r="C20" s="361">
        <f>SUM(C11:C19)</f>
        <v>1201</v>
      </c>
      <c r="D20" s="476"/>
      <c r="E20" s="479">
        <f>SUM(E11:E19)</f>
        <v>1446</v>
      </c>
      <c r="F20" s="478"/>
      <c r="G20" s="479">
        <f>SUM(G11:G19)</f>
        <v>1363</v>
      </c>
      <c r="H20" s="478"/>
      <c r="I20" s="479">
        <f>SUM(I11:I19)</f>
        <v>214</v>
      </c>
      <c r="J20" s="478"/>
      <c r="K20" s="479">
        <f>SUM(K13:K19)</f>
        <v>34</v>
      </c>
      <c r="L20" s="478"/>
      <c r="M20" s="479">
        <f>SUM(M13:M19)</f>
        <v>34</v>
      </c>
      <c r="N20" s="478"/>
      <c r="O20" s="378">
        <f>SUM(O11:O19)</f>
        <v>4292</v>
      </c>
      <c r="P20" s="353">
        <v>1</v>
      </c>
      <c r="Q20" s="354"/>
      <c r="R20" s="355"/>
      <c r="S20" s="356"/>
    </row>
    <row r="21" spans="1:18" s="79" customFormat="1" ht="24.95" customHeight="1">
      <c r="A21" s="346"/>
      <c r="B21" s="474" t="s">
        <v>343</v>
      </c>
      <c r="C21" s="481">
        <f>+C20/$O$20</f>
        <v>0.2798229263746505</v>
      </c>
      <c r="D21" s="482"/>
      <c r="E21" s="482">
        <f>+E20/$O$20</f>
        <v>0.33690587138863</v>
      </c>
      <c r="F21" s="482"/>
      <c r="G21" s="482">
        <f>+G20/$O$20</f>
        <v>0.31756756756756754</v>
      </c>
      <c r="H21" s="482"/>
      <c r="I21" s="482">
        <f>+I20/$O$20</f>
        <v>0.04986020503261883</v>
      </c>
      <c r="J21" s="482"/>
      <c r="K21" s="482">
        <f>+K20/$O$20</f>
        <v>0.007921714818266543</v>
      </c>
      <c r="L21" s="482"/>
      <c r="M21" s="482">
        <f>+M20/$O$20</f>
        <v>0.007921714818266543</v>
      </c>
      <c r="N21" s="482"/>
      <c r="O21" s="383">
        <v>1</v>
      </c>
      <c r="P21" s="353"/>
      <c r="Q21" s="354"/>
      <c r="R21" s="355"/>
    </row>
    <row r="22" spans="1:18" s="339" customFormat="1" ht="5.1" customHeight="1">
      <c r="A22" s="326"/>
      <c r="B22" s="329"/>
      <c r="C22" s="328"/>
      <c r="D22" s="329"/>
      <c r="E22" s="329"/>
      <c r="F22" s="329"/>
      <c r="G22" s="329"/>
      <c r="H22" s="329"/>
      <c r="I22" s="329"/>
      <c r="J22" s="329"/>
      <c r="K22" s="329"/>
      <c r="L22" s="329"/>
      <c r="M22" s="329"/>
      <c r="N22" s="329"/>
      <c r="O22" s="429"/>
      <c r="P22" s="329"/>
      <c r="Q22" s="430"/>
      <c r="R22" s="355"/>
    </row>
    <row r="23" spans="1:17" ht="12.75">
      <c r="A23" s="333"/>
      <c r="B23" s="333"/>
      <c r="C23" s="412"/>
      <c r="D23" s="412"/>
      <c r="E23" s="412"/>
      <c r="F23" s="412"/>
      <c r="G23" s="412"/>
      <c r="H23" s="412"/>
      <c r="I23" s="412"/>
      <c r="J23" s="412"/>
      <c r="K23" s="412"/>
      <c r="L23" s="412"/>
      <c r="M23" s="412"/>
      <c r="N23" s="412"/>
      <c r="O23" s="1"/>
      <c r="P23" s="1"/>
      <c r="Q23" s="1"/>
    </row>
    <row r="24" spans="1:17" ht="12.75">
      <c r="A24" s="336" t="s">
        <v>263</v>
      </c>
      <c r="B24" s="336"/>
      <c r="C24" s="336"/>
      <c r="D24" s="336"/>
      <c r="E24" s="336"/>
      <c r="F24" s="336"/>
      <c r="G24" s="336"/>
      <c r="H24" s="336"/>
      <c r="I24" s="336"/>
      <c r="J24" s="336"/>
      <c r="K24" s="336"/>
      <c r="L24" s="336"/>
      <c r="M24" s="431"/>
      <c r="Q24" s="1"/>
    </row>
    <row r="25" spans="1:12" ht="12.75">
      <c r="A25" s="337" t="s">
        <v>344</v>
      </c>
      <c r="B25" s="336"/>
      <c r="C25" s="336"/>
      <c r="D25" s="336"/>
      <c r="E25" s="336"/>
      <c r="F25" s="336"/>
      <c r="G25" s="336"/>
      <c r="H25" s="336"/>
      <c r="I25" s="336"/>
      <c r="J25" s="336"/>
      <c r="K25" s="336"/>
      <c r="L25" s="336"/>
    </row>
    <row r="26" spans="1:12" ht="12.75">
      <c r="A26" s="336" t="s">
        <v>345</v>
      </c>
      <c r="B26" s="333"/>
      <c r="C26" s="333"/>
      <c r="D26" s="333"/>
      <c r="E26" s="333"/>
      <c r="F26" s="333"/>
      <c r="G26" s="333"/>
      <c r="H26" s="333"/>
      <c r="I26" s="333"/>
      <c r="J26" s="333"/>
      <c r="K26" s="333"/>
      <c r="L26" s="333"/>
    </row>
    <row r="27" ht="12.75">
      <c r="A27" s="336"/>
    </row>
    <row r="28" spans="2:12" ht="12.75">
      <c r="B28" s="375"/>
      <c r="C28"/>
      <c r="D28"/>
      <c r="E28"/>
      <c r="F28"/>
      <c r="G28"/>
      <c r="H28"/>
      <c r="I28"/>
      <c r="J28"/>
      <c r="K28"/>
      <c r="L28"/>
    </row>
    <row r="29" spans="2:12" ht="12.75">
      <c r="B29"/>
      <c r="C29"/>
      <c r="D29"/>
      <c r="E29"/>
      <c r="F29"/>
      <c r="G29"/>
      <c r="H29"/>
      <c r="I29"/>
      <c r="J29"/>
      <c r="K29"/>
      <c r="L29"/>
    </row>
    <row r="30" spans="2:11" ht="12.75">
      <c r="B30"/>
      <c r="C30"/>
      <c r="E30"/>
      <c r="G30"/>
      <c r="I30"/>
      <c r="K30"/>
    </row>
    <row r="31" spans="2:16" ht="12.75">
      <c r="B31" s="385"/>
      <c r="C31" s="387"/>
      <c r="E31" s="387"/>
      <c r="G31" s="387"/>
      <c r="I31" s="387"/>
      <c r="K31" s="387"/>
      <c r="M31" s="387"/>
      <c r="O31" s="387"/>
      <c r="P31" s="386"/>
    </row>
    <row r="32" spans="2:16" ht="12.75">
      <c r="B32" s="385"/>
      <c r="C32" s="483"/>
      <c r="D32" s="484"/>
      <c r="E32" s="483"/>
      <c r="F32" s="484"/>
      <c r="G32" s="483"/>
      <c r="H32" s="484"/>
      <c r="I32" s="483"/>
      <c r="J32" s="484"/>
      <c r="K32" s="483"/>
      <c r="L32" s="484"/>
      <c r="M32" s="483"/>
      <c r="N32" s="483"/>
      <c r="O32" s="483"/>
      <c r="P32" s="386"/>
    </row>
    <row r="33" spans="2:16" ht="12.75">
      <c r="B33" s="385"/>
      <c r="C33"/>
      <c r="E33"/>
      <c r="G33"/>
      <c r="I33"/>
      <c r="K33"/>
      <c r="O33" s="387"/>
      <c r="P33" s="386"/>
    </row>
    <row r="34" spans="2:16" ht="12.75">
      <c r="B34" s="385"/>
      <c r="C34"/>
      <c r="E34"/>
      <c r="G34"/>
      <c r="I34"/>
      <c r="K34"/>
      <c r="O34" s="387"/>
      <c r="P34" s="386"/>
    </row>
    <row r="35" spans="2:16" ht="12.75">
      <c r="B35" s="385"/>
      <c r="C35"/>
      <c r="E35"/>
      <c r="G35"/>
      <c r="I35"/>
      <c r="K35"/>
      <c r="O35" s="387"/>
      <c r="P35" s="386"/>
    </row>
    <row r="36" spans="2:16" ht="12.75">
      <c r="B36" s="385"/>
      <c r="C36"/>
      <c r="E36"/>
      <c r="G36"/>
      <c r="I36"/>
      <c r="K36"/>
      <c r="O36" s="387"/>
      <c r="P36" s="386"/>
    </row>
    <row r="37" spans="2:16" ht="12.75">
      <c r="B37" s="385"/>
      <c r="C37"/>
      <c r="E37"/>
      <c r="G37"/>
      <c r="I37"/>
      <c r="K37"/>
      <c r="O37" s="387"/>
      <c r="P37" s="386"/>
    </row>
    <row r="38" spans="2:12" ht="12.75">
      <c r="B38"/>
      <c r="C38"/>
      <c r="D38"/>
      <c r="E38"/>
      <c r="G38"/>
      <c r="I38"/>
      <c r="K38"/>
      <c r="L38"/>
    </row>
    <row r="39" spans="2:12" ht="12.75">
      <c r="B39"/>
      <c r="C39"/>
      <c r="D39"/>
      <c r="E39"/>
      <c r="F39"/>
      <c r="G39"/>
      <c r="H39"/>
      <c r="I39"/>
      <c r="K39"/>
      <c r="L39"/>
    </row>
    <row r="40" spans="2:12" ht="12.75">
      <c r="B40"/>
      <c r="C40"/>
      <c r="D40"/>
      <c r="E40"/>
      <c r="F40"/>
      <c r="G40"/>
      <c r="H40"/>
      <c r="I40"/>
      <c r="K40"/>
      <c r="L40"/>
    </row>
    <row r="41" spans="2:12" ht="12.75">
      <c r="B41"/>
      <c r="C41"/>
      <c r="D41"/>
      <c r="E41"/>
      <c r="F41"/>
      <c r="G41"/>
      <c r="H41"/>
      <c r="I41"/>
      <c r="K41"/>
      <c r="L41"/>
    </row>
    <row r="42" spans="2:12" ht="12.75">
      <c r="B42"/>
      <c r="C42"/>
      <c r="D42"/>
      <c r="E42"/>
      <c r="F42"/>
      <c r="G42"/>
      <c r="H42"/>
      <c r="I42"/>
      <c r="K42"/>
      <c r="L42"/>
    </row>
    <row r="43" spans="2:12" ht="12.75">
      <c r="B43"/>
      <c r="C43"/>
      <c r="D43"/>
      <c r="E43"/>
      <c r="F43"/>
      <c r="G43"/>
      <c r="H43"/>
      <c r="I43"/>
      <c r="K43"/>
      <c r="L43"/>
    </row>
    <row r="44" spans="2:12" ht="12.75">
      <c r="B44"/>
      <c r="C44"/>
      <c r="D44"/>
      <c r="E44"/>
      <c r="F44"/>
      <c r="G44"/>
      <c r="H44"/>
      <c r="I44"/>
      <c r="J44"/>
      <c r="K44"/>
      <c r="L44"/>
    </row>
    <row r="45" spans="2:12" ht="12.75">
      <c r="B45"/>
      <c r="C45"/>
      <c r="D45"/>
      <c r="E45"/>
      <c r="F45"/>
      <c r="G45"/>
      <c r="H45"/>
      <c r="I45"/>
      <c r="J45"/>
      <c r="K45"/>
      <c r="L45"/>
    </row>
    <row r="46" spans="2:12" ht="12.75">
      <c r="B46"/>
      <c r="C46"/>
      <c r="D46"/>
      <c r="E46"/>
      <c r="F46"/>
      <c r="G46"/>
      <c r="H46"/>
      <c r="I46"/>
      <c r="J46"/>
      <c r="K46"/>
      <c r="L46"/>
    </row>
    <row r="47" spans="2:12" ht="12.75">
      <c r="B47"/>
      <c r="C47"/>
      <c r="D47"/>
      <c r="E47"/>
      <c r="F47"/>
      <c r="G47"/>
      <c r="H47"/>
      <c r="I47"/>
      <c r="J47"/>
      <c r="K47"/>
      <c r="L47"/>
    </row>
    <row r="48" spans="2:12" ht="12.75">
      <c r="B48"/>
      <c r="C48"/>
      <c r="D48"/>
      <c r="E48"/>
      <c r="F48"/>
      <c r="G48"/>
      <c r="H48"/>
      <c r="I48"/>
      <c r="J48"/>
      <c r="K48"/>
      <c r="L48"/>
    </row>
    <row r="49" spans="2:12" ht="12.75">
      <c r="B49"/>
      <c r="C49"/>
      <c r="D49"/>
      <c r="E49"/>
      <c r="F49"/>
      <c r="G49"/>
      <c r="H49"/>
      <c r="I49"/>
      <c r="J49"/>
      <c r="K49"/>
      <c r="L49"/>
    </row>
    <row r="50" spans="2:12" ht="12.75">
      <c r="B50"/>
      <c r="C50"/>
      <c r="D50"/>
      <c r="E50"/>
      <c r="F50"/>
      <c r="G50"/>
      <c r="H50"/>
      <c r="I50"/>
      <c r="J50"/>
      <c r="K50"/>
      <c r="L50"/>
    </row>
    <row r="51" spans="2:12" ht="12.75">
      <c r="B51"/>
      <c r="C51"/>
      <c r="D51"/>
      <c r="E51"/>
      <c r="F51"/>
      <c r="G51"/>
      <c r="H51"/>
      <c r="I51"/>
      <c r="J51"/>
      <c r="K51"/>
      <c r="L51"/>
    </row>
    <row r="52" spans="2:12" ht="12.75">
      <c r="B52"/>
      <c r="C52"/>
      <c r="D52"/>
      <c r="E52"/>
      <c r="F52"/>
      <c r="G52"/>
      <c r="H52"/>
      <c r="I52"/>
      <c r="J52"/>
      <c r="K52"/>
      <c r="L52"/>
    </row>
    <row r="53" spans="2:12" ht="12.75">
      <c r="B53"/>
      <c r="C53"/>
      <c r="D53"/>
      <c r="E53"/>
      <c r="F53"/>
      <c r="G53"/>
      <c r="H53"/>
      <c r="I53"/>
      <c r="J53"/>
      <c r="K53"/>
      <c r="L53"/>
    </row>
    <row r="54" spans="2:12" ht="12.75">
      <c r="B54"/>
      <c r="C54"/>
      <c r="D54"/>
      <c r="E54"/>
      <c r="F54"/>
      <c r="G54"/>
      <c r="H54"/>
      <c r="I54"/>
      <c r="J54"/>
      <c r="K54"/>
      <c r="L54"/>
    </row>
    <row r="55" spans="2:12" ht="12.75">
      <c r="B55"/>
      <c r="C55"/>
      <c r="D55"/>
      <c r="E55"/>
      <c r="F55"/>
      <c r="G55"/>
      <c r="H55"/>
      <c r="I55"/>
      <c r="J55"/>
      <c r="K55"/>
      <c r="L55"/>
    </row>
    <row r="56" spans="2:12" ht="12.75">
      <c r="B56"/>
      <c r="C56"/>
      <c r="D56"/>
      <c r="E56"/>
      <c r="F56"/>
      <c r="G56"/>
      <c r="H56"/>
      <c r="I56"/>
      <c r="J56"/>
      <c r="K56"/>
      <c r="L56"/>
    </row>
    <row r="57" spans="2:12" ht="12.75">
      <c r="B57"/>
      <c r="C57"/>
      <c r="D57"/>
      <c r="E57"/>
      <c r="F57"/>
      <c r="G57"/>
      <c r="H57"/>
      <c r="I57"/>
      <c r="J57"/>
      <c r="K57"/>
      <c r="L57"/>
    </row>
    <row r="58" spans="2:12" ht="12.75">
      <c r="B58"/>
      <c r="C58"/>
      <c r="D58"/>
      <c r="E58"/>
      <c r="F58"/>
      <c r="G58"/>
      <c r="H58"/>
      <c r="I58"/>
      <c r="J58"/>
      <c r="K58"/>
      <c r="L58"/>
    </row>
    <row r="59" spans="2:12" ht="12.75">
      <c r="B59"/>
      <c r="C59"/>
      <c r="D59"/>
      <c r="E59"/>
      <c r="F59"/>
      <c r="G59"/>
      <c r="H59"/>
      <c r="I59"/>
      <c r="J59"/>
      <c r="K59"/>
      <c r="L59"/>
    </row>
    <row r="60" spans="2:12" ht="12.75">
      <c r="B60"/>
      <c r="C60"/>
      <c r="D60"/>
      <c r="E60"/>
      <c r="F60"/>
      <c r="G60"/>
      <c r="H60"/>
      <c r="I60"/>
      <c r="J60"/>
      <c r="K60"/>
      <c r="L60"/>
    </row>
    <row r="61" spans="2:12" ht="12.75">
      <c r="B61"/>
      <c r="C61"/>
      <c r="D61"/>
      <c r="E61"/>
      <c r="F61"/>
      <c r="G61"/>
      <c r="H61"/>
      <c r="I61"/>
      <c r="J61"/>
      <c r="K61"/>
      <c r="L61"/>
    </row>
    <row r="62" spans="2:12" ht="12.75">
      <c r="B62"/>
      <c r="C62"/>
      <c r="D62"/>
      <c r="E62"/>
      <c r="F62"/>
      <c r="G62"/>
      <c r="H62"/>
      <c r="I62"/>
      <c r="J62"/>
      <c r="K62"/>
      <c r="L62"/>
    </row>
    <row r="63" spans="2:12" ht="12.75">
      <c r="B63"/>
      <c r="C63"/>
      <c r="D63"/>
      <c r="E63"/>
      <c r="F63"/>
      <c r="G63"/>
      <c r="H63"/>
      <c r="I63"/>
      <c r="J63"/>
      <c r="K63"/>
      <c r="L63"/>
    </row>
    <row r="64" spans="2:12" ht="12.75">
      <c r="B64"/>
      <c r="C64"/>
      <c r="D64"/>
      <c r="E64"/>
      <c r="F64"/>
      <c r="G64"/>
      <c r="H64"/>
      <c r="I64"/>
      <c r="J64"/>
      <c r="K64"/>
      <c r="L64"/>
    </row>
    <row r="65" spans="2:12" ht="12.75">
      <c r="B65"/>
      <c r="C65"/>
      <c r="D65"/>
      <c r="E65"/>
      <c r="F65"/>
      <c r="G65"/>
      <c r="H65"/>
      <c r="I65"/>
      <c r="J65"/>
      <c r="K65"/>
      <c r="L65"/>
    </row>
    <row r="66" spans="2:12" ht="12.75">
      <c r="B66"/>
      <c r="C66"/>
      <c r="D66"/>
      <c r="E66"/>
      <c r="F66"/>
      <c r="G66"/>
      <c r="H66"/>
      <c r="I66"/>
      <c r="J66"/>
      <c r="K66"/>
      <c r="L66"/>
    </row>
    <row r="67" spans="2:12" ht="12.75">
      <c r="B67"/>
      <c r="C67"/>
      <c r="D67"/>
      <c r="E67"/>
      <c r="F67"/>
      <c r="G67"/>
      <c r="H67"/>
      <c r="I67"/>
      <c r="J67"/>
      <c r="K67"/>
      <c r="L67"/>
    </row>
    <row r="68" spans="2:12" ht="12.75">
      <c r="B68"/>
      <c r="C68"/>
      <c r="D68"/>
      <c r="E68"/>
      <c r="F68"/>
      <c r="G68"/>
      <c r="H68"/>
      <c r="I68"/>
      <c r="J68"/>
      <c r="K68"/>
      <c r="L68"/>
    </row>
    <row r="69" spans="2:12" ht="12.75">
      <c r="B69"/>
      <c r="C69"/>
      <c r="D69"/>
      <c r="E69"/>
      <c r="F69"/>
      <c r="G69"/>
      <c r="H69"/>
      <c r="I69"/>
      <c r="J69"/>
      <c r="K69"/>
      <c r="L69"/>
    </row>
    <row r="70" spans="2:12" ht="12.75">
      <c r="B70"/>
      <c r="C70"/>
      <c r="D70"/>
      <c r="E70"/>
      <c r="F70"/>
      <c r="G70"/>
      <c r="H70"/>
      <c r="I70"/>
      <c r="J70"/>
      <c r="K70"/>
      <c r="L70"/>
    </row>
    <row r="71" spans="2:12" ht="12.75">
      <c r="B71"/>
      <c r="C71"/>
      <c r="D71"/>
      <c r="E71"/>
      <c r="F71"/>
      <c r="G71"/>
      <c r="H71"/>
      <c r="I71"/>
      <c r="J71"/>
      <c r="K71"/>
      <c r="L71"/>
    </row>
    <row r="72" spans="2:12" ht="12.75">
      <c r="B72"/>
      <c r="C72"/>
      <c r="D72"/>
      <c r="E72"/>
      <c r="F72"/>
      <c r="G72"/>
      <c r="H72"/>
      <c r="I72"/>
      <c r="J72"/>
      <c r="K72"/>
      <c r="L72"/>
    </row>
    <row r="73" spans="2:12" ht="12.75">
      <c r="B73"/>
      <c r="C73"/>
      <c r="D73"/>
      <c r="E73"/>
      <c r="F73"/>
      <c r="G73"/>
      <c r="H73"/>
      <c r="I73"/>
      <c r="J73"/>
      <c r="K73"/>
      <c r="L73"/>
    </row>
    <row r="74" spans="2:12" ht="12.75">
      <c r="B74"/>
      <c r="C74"/>
      <c r="D74"/>
      <c r="E74"/>
      <c r="F74"/>
      <c r="G74"/>
      <c r="H74"/>
      <c r="I74"/>
      <c r="J74"/>
      <c r="K74"/>
      <c r="L74"/>
    </row>
    <row r="75" spans="2:12" ht="12.75">
      <c r="B75"/>
      <c r="C75"/>
      <c r="D75"/>
      <c r="E75"/>
      <c r="F75"/>
      <c r="G75"/>
      <c r="H75"/>
      <c r="I75"/>
      <c r="J75"/>
      <c r="K75"/>
      <c r="L75"/>
    </row>
    <row r="76" spans="2:12" ht="12.75">
      <c r="B76"/>
      <c r="C76"/>
      <c r="D76"/>
      <c r="E76"/>
      <c r="F76"/>
      <c r="G76"/>
      <c r="H76"/>
      <c r="I76"/>
      <c r="J76"/>
      <c r="K76"/>
      <c r="L76"/>
    </row>
    <row r="77" spans="2:12" ht="12.75">
      <c r="B77"/>
      <c r="C77"/>
      <c r="D77"/>
      <c r="E77"/>
      <c r="F77"/>
      <c r="G77"/>
      <c r="H77"/>
      <c r="I77"/>
      <c r="J77"/>
      <c r="K77"/>
      <c r="L77"/>
    </row>
    <row r="78" spans="2:12" ht="12.75">
      <c r="B78"/>
      <c r="C78"/>
      <c r="D78"/>
      <c r="E78"/>
      <c r="F78"/>
      <c r="G78"/>
      <c r="H78"/>
      <c r="I78"/>
      <c r="J78"/>
      <c r="K78"/>
      <c r="L78"/>
    </row>
    <row r="79" spans="2:12" ht="12.75">
      <c r="B79"/>
      <c r="C79"/>
      <c r="D79"/>
      <c r="E79"/>
      <c r="F79"/>
      <c r="G79"/>
      <c r="H79"/>
      <c r="I79"/>
      <c r="J79"/>
      <c r="K79"/>
      <c r="L79"/>
    </row>
    <row r="80" spans="2:12" ht="12.75">
      <c r="B80"/>
      <c r="C80"/>
      <c r="D80"/>
      <c r="E80"/>
      <c r="F80"/>
      <c r="G80"/>
      <c r="H80"/>
      <c r="I80"/>
      <c r="J80"/>
      <c r="K80"/>
      <c r="L80"/>
    </row>
    <row r="81" spans="2:12" ht="12.75">
      <c r="B81"/>
      <c r="C81"/>
      <c r="D81"/>
      <c r="E81"/>
      <c r="F81"/>
      <c r="G81"/>
      <c r="H81"/>
      <c r="I81"/>
      <c r="J81"/>
      <c r="K81"/>
      <c r="L81"/>
    </row>
    <row r="82" spans="2:12" ht="12.75">
      <c r="B82"/>
      <c r="C82"/>
      <c r="D82"/>
      <c r="E82"/>
      <c r="F82"/>
      <c r="G82"/>
      <c r="H82"/>
      <c r="I82"/>
      <c r="J82"/>
      <c r="K82"/>
      <c r="L82"/>
    </row>
    <row r="83" spans="2:12" ht="12.75">
      <c r="B83"/>
      <c r="C83"/>
      <c r="D83"/>
      <c r="E83"/>
      <c r="F83"/>
      <c r="G83"/>
      <c r="H83"/>
      <c r="I83"/>
      <c r="J83"/>
      <c r="K83"/>
      <c r="L83"/>
    </row>
    <row r="84" spans="2:12" ht="12.75">
      <c r="B84"/>
      <c r="C84"/>
      <c r="D84"/>
      <c r="E84"/>
      <c r="F84"/>
      <c r="G84"/>
      <c r="H84"/>
      <c r="I84"/>
      <c r="J84"/>
      <c r="K84"/>
      <c r="L84"/>
    </row>
    <row r="85" spans="2:12" ht="12.75">
      <c r="B85"/>
      <c r="C85"/>
      <c r="D85"/>
      <c r="E85"/>
      <c r="F85"/>
      <c r="G85"/>
      <c r="H85"/>
      <c r="I85"/>
      <c r="J85"/>
      <c r="K85"/>
      <c r="L85"/>
    </row>
    <row r="86" spans="2:12" ht="12.75">
      <c r="B86"/>
      <c r="C86"/>
      <c r="D86"/>
      <c r="E86"/>
      <c r="F86"/>
      <c r="G86"/>
      <c r="H86"/>
      <c r="I86"/>
      <c r="J86"/>
      <c r="K86"/>
      <c r="L86"/>
    </row>
    <row r="87" spans="2:12" ht="12.75">
      <c r="B87"/>
      <c r="C87"/>
      <c r="D87"/>
      <c r="E87"/>
      <c r="F87"/>
      <c r="G87"/>
      <c r="H87"/>
      <c r="I87"/>
      <c r="J87"/>
      <c r="K87"/>
      <c r="L87"/>
    </row>
    <row r="88" spans="2:12" ht="12.75">
      <c r="B88"/>
      <c r="C88"/>
      <c r="D88"/>
      <c r="E88"/>
      <c r="F88"/>
      <c r="G88"/>
      <c r="H88"/>
      <c r="I88"/>
      <c r="J88"/>
      <c r="K88"/>
      <c r="L88"/>
    </row>
    <row r="89" spans="2:12" ht="12.75">
      <c r="B89"/>
      <c r="C89"/>
      <c r="D89"/>
      <c r="E89"/>
      <c r="F89"/>
      <c r="G89"/>
      <c r="H89"/>
      <c r="I89"/>
      <c r="J89"/>
      <c r="K89"/>
      <c r="L89"/>
    </row>
    <row r="90" spans="2:12" ht="12.75">
      <c r="B90"/>
      <c r="C90"/>
      <c r="D90"/>
      <c r="E90"/>
      <c r="F90"/>
      <c r="G90"/>
      <c r="H90"/>
      <c r="I90"/>
      <c r="J90"/>
      <c r="K90"/>
      <c r="L90"/>
    </row>
    <row r="91" spans="2:12" ht="12.75">
      <c r="B91"/>
      <c r="C91"/>
      <c r="D91"/>
      <c r="E91"/>
      <c r="F91"/>
      <c r="G91"/>
      <c r="H91"/>
      <c r="I91"/>
      <c r="J91"/>
      <c r="K91"/>
      <c r="L91"/>
    </row>
    <row r="92" spans="2:12" ht="12.75">
      <c r="B92"/>
      <c r="C92"/>
      <c r="D92"/>
      <c r="E92"/>
      <c r="F92"/>
      <c r="G92"/>
      <c r="H92"/>
      <c r="I92"/>
      <c r="J92"/>
      <c r="K92"/>
      <c r="L92"/>
    </row>
    <row r="93" spans="2:12" ht="12.75">
      <c r="B93"/>
      <c r="C93"/>
      <c r="D93"/>
      <c r="E93"/>
      <c r="F93"/>
      <c r="G93"/>
      <c r="H93"/>
      <c r="I93"/>
      <c r="J93"/>
      <c r="K93"/>
      <c r="L93"/>
    </row>
    <row r="94" spans="2:12" ht="12.75">
      <c r="B94"/>
      <c r="C94"/>
      <c r="D94"/>
      <c r="E94"/>
      <c r="F94"/>
      <c r="G94"/>
      <c r="H94"/>
      <c r="I94"/>
      <c r="J94"/>
      <c r="K94"/>
      <c r="L94"/>
    </row>
    <row r="95" spans="2:12" ht="12.75">
      <c r="B95"/>
      <c r="C95"/>
      <c r="D95"/>
      <c r="E95"/>
      <c r="F95"/>
      <c r="G95"/>
      <c r="H95"/>
      <c r="I95"/>
      <c r="J95"/>
      <c r="K95"/>
      <c r="L95"/>
    </row>
    <row r="96" spans="2:12" ht="12.75">
      <c r="B96"/>
      <c r="C96"/>
      <c r="D96"/>
      <c r="E96"/>
      <c r="F96"/>
      <c r="G96"/>
      <c r="H96"/>
      <c r="I96"/>
      <c r="J96"/>
      <c r="K96"/>
      <c r="L96"/>
    </row>
    <row r="97" spans="2:12" ht="12.75">
      <c r="B97"/>
      <c r="C97"/>
      <c r="D97"/>
      <c r="E97"/>
      <c r="F97"/>
      <c r="G97"/>
      <c r="H97"/>
      <c r="I97"/>
      <c r="J97"/>
      <c r="K97"/>
      <c r="L97"/>
    </row>
    <row r="98" spans="2:12" ht="12.75">
      <c r="B98"/>
      <c r="C98"/>
      <c r="D98"/>
      <c r="E98"/>
      <c r="F98"/>
      <c r="G98"/>
      <c r="H98"/>
      <c r="I98"/>
      <c r="J98"/>
      <c r="K98"/>
      <c r="L98"/>
    </row>
    <row r="99" spans="2:12" ht="12.75">
      <c r="B99"/>
      <c r="C99"/>
      <c r="D99"/>
      <c r="E99"/>
      <c r="F99"/>
      <c r="G99"/>
      <c r="H99"/>
      <c r="I99"/>
      <c r="J99"/>
      <c r="K99"/>
      <c r="L99"/>
    </row>
    <row r="100" spans="2:12" ht="12.75">
      <c r="B100"/>
      <c r="C100"/>
      <c r="D100"/>
      <c r="E100"/>
      <c r="F100"/>
      <c r="G100"/>
      <c r="H100"/>
      <c r="I100"/>
      <c r="J100"/>
      <c r="K100"/>
      <c r="L100"/>
    </row>
    <row r="101" spans="2:12" ht="12.75">
      <c r="B101"/>
      <c r="C101"/>
      <c r="D101"/>
      <c r="E101"/>
      <c r="F101"/>
      <c r="G101"/>
      <c r="H101"/>
      <c r="I101"/>
      <c r="J101"/>
      <c r="K101"/>
      <c r="L101"/>
    </row>
    <row r="102" spans="2:12" ht="12.75">
      <c r="B102"/>
      <c r="C102"/>
      <c r="D102"/>
      <c r="E102"/>
      <c r="F102"/>
      <c r="G102"/>
      <c r="H102"/>
      <c r="I102"/>
      <c r="J102"/>
      <c r="K102"/>
      <c r="L102"/>
    </row>
    <row r="103" spans="2:12" ht="12.75">
      <c r="B103"/>
      <c r="C103"/>
      <c r="D103"/>
      <c r="E103"/>
      <c r="F103"/>
      <c r="G103"/>
      <c r="H103"/>
      <c r="I103"/>
      <c r="J103"/>
      <c r="K103"/>
      <c r="L103"/>
    </row>
    <row r="104" spans="2:12" ht="12.75">
      <c r="B104"/>
      <c r="C104"/>
      <c r="D104"/>
      <c r="E104"/>
      <c r="F104"/>
      <c r="G104"/>
      <c r="H104"/>
      <c r="I104"/>
      <c r="J104"/>
      <c r="K104"/>
      <c r="L104"/>
    </row>
    <row r="105" spans="2:12" ht="12.75">
      <c r="B105"/>
      <c r="C105"/>
      <c r="D105"/>
      <c r="E105"/>
      <c r="F105"/>
      <c r="G105"/>
      <c r="H105"/>
      <c r="I105"/>
      <c r="J105"/>
      <c r="K105"/>
      <c r="L105"/>
    </row>
    <row r="106" spans="2:12" ht="12.75">
      <c r="B106"/>
      <c r="C106"/>
      <c r="D106"/>
      <c r="E106"/>
      <c r="F106"/>
      <c r="G106"/>
      <c r="H106"/>
      <c r="I106"/>
      <c r="J106"/>
      <c r="K106"/>
      <c r="L106"/>
    </row>
    <row r="107" spans="2:12" ht="12.75">
      <c r="B107"/>
      <c r="C107"/>
      <c r="D107"/>
      <c r="E107"/>
      <c r="F107"/>
      <c r="G107"/>
      <c r="H107"/>
      <c r="I107"/>
      <c r="J107"/>
      <c r="K107"/>
      <c r="L107"/>
    </row>
    <row r="108" spans="2:12" ht="12.75">
      <c r="B108"/>
      <c r="C108"/>
      <c r="D108"/>
      <c r="E108"/>
      <c r="F108"/>
      <c r="G108"/>
      <c r="H108"/>
      <c r="I108"/>
      <c r="J108"/>
      <c r="K108"/>
      <c r="L108"/>
    </row>
    <row r="109" spans="2:12" ht="12.75">
      <c r="B109"/>
      <c r="C109"/>
      <c r="D109"/>
      <c r="E109"/>
      <c r="F109"/>
      <c r="G109"/>
      <c r="H109"/>
      <c r="I109"/>
      <c r="J109"/>
      <c r="K109"/>
      <c r="L109"/>
    </row>
    <row r="110" spans="2:12" ht="12.75">
      <c r="B110"/>
      <c r="C110"/>
      <c r="D110"/>
      <c r="E110"/>
      <c r="F110"/>
      <c r="G110"/>
      <c r="H110"/>
      <c r="I110"/>
      <c r="J110"/>
      <c r="K110"/>
      <c r="L110"/>
    </row>
    <row r="111" spans="2:12" ht="12.75">
      <c r="B111"/>
      <c r="C111"/>
      <c r="D111"/>
      <c r="E111"/>
      <c r="F111"/>
      <c r="G111"/>
      <c r="H111"/>
      <c r="I111"/>
      <c r="J111"/>
      <c r="K111"/>
      <c r="L111"/>
    </row>
    <row r="112" spans="2:12" ht="12.75">
      <c r="B112"/>
      <c r="C112"/>
      <c r="D112"/>
      <c r="E112"/>
      <c r="F112"/>
      <c r="G112"/>
      <c r="H112"/>
      <c r="I112"/>
      <c r="J112"/>
      <c r="K112"/>
      <c r="L112"/>
    </row>
    <row r="113" spans="2:12" ht="12.75">
      <c r="B113"/>
      <c r="C113"/>
      <c r="D113"/>
      <c r="E113"/>
      <c r="F113"/>
      <c r="G113"/>
      <c r="H113"/>
      <c r="I113"/>
      <c r="J113"/>
      <c r="K113"/>
      <c r="L113"/>
    </row>
    <row r="114" spans="2:12" ht="12.75">
      <c r="B114"/>
      <c r="C114"/>
      <c r="D114"/>
      <c r="E114"/>
      <c r="F114"/>
      <c r="G114"/>
      <c r="H114"/>
      <c r="I114"/>
      <c r="J114"/>
      <c r="K114"/>
      <c r="L114"/>
    </row>
    <row r="115" spans="2:12" ht="12.75">
      <c r="B115"/>
      <c r="C115"/>
      <c r="D115"/>
      <c r="E115"/>
      <c r="F115"/>
      <c r="G115"/>
      <c r="H115"/>
      <c r="I115"/>
      <c r="J115"/>
      <c r="K115"/>
      <c r="L115"/>
    </row>
    <row r="116" spans="2:12" ht="12.75">
      <c r="B116"/>
      <c r="C116"/>
      <c r="D116"/>
      <c r="E116"/>
      <c r="F116"/>
      <c r="G116"/>
      <c r="H116"/>
      <c r="I116"/>
      <c r="J116"/>
      <c r="K116"/>
      <c r="L116"/>
    </row>
    <row r="117" spans="2:12" ht="12.75">
      <c r="B117"/>
      <c r="C117"/>
      <c r="D117"/>
      <c r="E117"/>
      <c r="F117"/>
      <c r="G117"/>
      <c r="H117"/>
      <c r="I117"/>
      <c r="J117"/>
      <c r="K117"/>
      <c r="L117"/>
    </row>
    <row r="118" spans="2:12" ht="12.75">
      <c r="B118"/>
      <c r="C118"/>
      <c r="D118"/>
      <c r="E118"/>
      <c r="F118"/>
      <c r="G118"/>
      <c r="H118"/>
      <c r="I118"/>
      <c r="J118"/>
      <c r="K118"/>
      <c r="L118"/>
    </row>
    <row r="119" spans="2:12" ht="12.75">
      <c r="B119"/>
      <c r="C119"/>
      <c r="D119"/>
      <c r="E119"/>
      <c r="F119"/>
      <c r="G119"/>
      <c r="H119"/>
      <c r="I119"/>
      <c r="J119"/>
      <c r="K119"/>
      <c r="L119"/>
    </row>
    <row r="120" spans="2:12" ht="12.75">
      <c r="B120"/>
      <c r="C120"/>
      <c r="D120"/>
      <c r="E120"/>
      <c r="F120"/>
      <c r="G120"/>
      <c r="H120"/>
      <c r="I120"/>
      <c r="J120"/>
      <c r="K120"/>
      <c r="L120"/>
    </row>
    <row r="121" spans="2:12" ht="12.75">
      <c r="B121"/>
      <c r="C121"/>
      <c r="D121"/>
      <c r="E121"/>
      <c r="F121"/>
      <c r="G121"/>
      <c r="H121"/>
      <c r="I121"/>
      <c r="J121"/>
      <c r="K121"/>
      <c r="L121"/>
    </row>
    <row r="122" spans="2:12" ht="12.75">
      <c r="B122"/>
      <c r="C122"/>
      <c r="D122"/>
      <c r="E122"/>
      <c r="F122"/>
      <c r="G122"/>
      <c r="H122"/>
      <c r="I122"/>
      <c r="J122"/>
      <c r="K122"/>
      <c r="L122"/>
    </row>
    <row r="123" spans="2:12" ht="12.75">
      <c r="B123"/>
      <c r="C123"/>
      <c r="D123"/>
      <c r="E123"/>
      <c r="F123"/>
      <c r="G123"/>
      <c r="H123"/>
      <c r="I123"/>
      <c r="J123"/>
      <c r="K123"/>
      <c r="L123"/>
    </row>
    <row r="124" spans="2:12" ht="12.75">
      <c r="B124"/>
      <c r="C124"/>
      <c r="D124"/>
      <c r="E124"/>
      <c r="F124"/>
      <c r="G124"/>
      <c r="H124"/>
      <c r="I124"/>
      <c r="J124"/>
      <c r="K124"/>
      <c r="L124"/>
    </row>
    <row r="125" spans="2:12" ht="12.75">
      <c r="B125"/>
      <c r="C125"/>
      <c r="D125"/>
      <c r="E125"/>
      <c r="F125"/>
      <c r="G125"/>
      <c r="H125"/>
      <c r="I125"/>
      <c r="J125"/>
      <c r="K125"/>
      <c r="L125"/>
    </row>
    <row r="126" spans="2:12" ht="12.75">
      <c r="B126"/>
      <c r="C126"/>
      <c r="D126"/>
      <c r="E126"/>
      <c r="F126"/>
      <c r="G126"/>
      <c r="H126"/>
      <c r="I126"/>
      <c r="J126"/>
      <c r="K126"/>
      <c r="L126"/>
    </row>
    <row r="127" spans="2:12" ht="12.75">
      <c r="B127"/>
      <c r="C127"/>
      <c r="D127"/>
      <c r="E127"/>
      <c r="F127"/>
      <c r="G127"/>
      <c r="H127"/>
      <c r="I127"/>
      <c r="J127"/>
      <c r="K127"/>
      <c r="L127"/>
    </row>
    <row r="128" spans="2:12" ht="12.75">
      <c r="B128"/>
      <c r="C128"/>
      <c r="D128"/>
      <c r="E128"/>
      <c r="F128"/>
      <c r="G128"/>
      <c r="H128"/>
      <c r="I128"/>
      <c r="J128"/>
      <c r="K128"/>
      <c r="L128"/>
    </row>
    <row r="129" spans="2:12" ht="12.75">
      <c r="B129"/>
      <c r="C129"/>
      <c r="D129"/>
      <c r="E129"/>
      <c r="F129"/>
      <c r="G129"/>
      <c r="H129"/>
      <c r="I129"/>
      <c r="J129"/>
      <c r="K129"/>
      <c r="L129"/>
    </row>
    <row r="130" spans="2:12" ht="12.75">
      <c r="B130"/>
      <c r="C130"/>
      <c r="D130"/>
      <c r="E130"/>
      <c r="F130"/>
      <c r="G130"/>
      <c r="H130"/>
      <c r="I130"/>
      <c r="J130"/>
      <c r="K130"/>
      <c r="L130"/>
    </row>
    <row r="131" spans="2:12" ht="12.75">
      <c r="B131"/>
      <c r="C131"/>
      <c r="D131"/>
      <c r="E131"/>
      <c r="F131"/>
      <c r="G131"/>
      <c r="H131"/>
      <c r="I131"/>
      <c r="J131"/>
      <c r="K131"/>
      <c r="L131"/>
    </row>
    <row r="132" spans="2:12" ht="12.75">
      <c r="B132"/>
      <c r="C132"/>
      <c r="D132"/>
      <c r="E132"/>
      <c r="F132"/>
      <c r="G132"/>
      <c r="H132"/>
      <c r="I132"/>
      <c r="J132"/>
      <c r="K132"/>
      <c r="L132"/>
    </row>
    <row r="133" spans="2:12" ht="12.75">
      <c r="B133"/>
      <c r="C133"/>
      <c r="D133"/>
      <c r="E133"/>
      <c r="F133"/>
      <c r="G133"/>
      <c r="H133"/>
      <c r="I133"/>
      <c r="J133"/>
      <c r="K133"/>
      <c r="L133"/>
    </row>
    <row r="134" spans="2:12" ht="12.75">
      <c r="B134"/>
      <c r="C134"/>
      <c r="D134"/>
      <c r="E134"/>
      <c r="F134"/>
      <c r="G134"/>
      <c r="H134"/>
      <c r="I134"/>
      <c r="J134"/>
      <c r="K134"/>
      <c r="L134"/>
    </row>
    <row r="135" spans="2:12" ht="12.75">
      <c r="B135"/>
      <c r="C135"/>
      <c r="D135"/>
      <c r="E135"/>
      <c r="F135"/>
      <c r="G135"/>
      <c r="H135"/>
      <c r="I135"/>
      <c r="J135"/>
      <c r="K135"/>
      <c r="L135"/>
    </row>
    <row r="136" spans="2:12" ht="12.75">
      <c r="B136"/>
      <c r="C136"/>
      <c r="D136"/>
      <c r="E136"/>
      <c r="F136"/>
      <c r="G136"/>
      <c r="H136"/>
      <c r="I136"/>
      <c r="J136"/>
      <c r="K136"/>
      <c r="L136"/>
    </row>
    <row r="137" spans="2:12" ht="12.75">
      <c r="B137"/>
      <c r="C137"/>
      <c r="D137"/>
      <c r="E137"/>
      <c r="F137"/>
      <c r="G137"/>
      <c r="H137"/>
      <c r="I137"/>
      <c r="J137"/>
      <c r="K137"/>
      <c r="L137"/>
    </row>
    <row r="138" spans="2:12" ht="12.75">
      <c r="B138"/>
      <c r="C138"/>
      <c r="D138"/>
      <c r="E138"/>
      <c r="F138"/>
      <c r="G138"/>
      <c r="H138"/>
      <c r="I138"/>
      <c r="J138"/>
      <c r="K138"/>
      <c r="L138"/>
    </row>
    <row r="139" spans="2:12" ht="12.75">
      <c r="B139"/>
      <c r="C139"/>
      <c r="D139"/>
      <c r="E139"/>
      <c r="F139"/>
      <c r="G139"/>
      <c r="H139"/>
      <c r="I139"/>
      <c r="J139"/>
      <c r="K139"/>
      <c r="L139"/>
    </row>
    <row r="140" spans="2:12" ht="12.75">
      <c r="B140"/>
      <c r="C140"/>
      <c r="D140"/>
      <c r="E140"/>
      <c r="F140"/>
      <c r="G140"/>
      <c r="H140"/>
      <c r="I140"/>
      <c r="J140"/>
      <c r="K140"/>
      <c r="L140"/>
    </row>
    <row r="141" spans="2:12" ht="12.75">
      <c r="B141"/>
      <c r="C141"/>
      <c r="D141"/>
      <c r="E141"/>
      <c r="F141"/>
      <c r="G141"/>
      <c r="H141"/>
      <c r="I141"/>
      <c r="J141"/>
      <c r="K141"/>
      <c r="L141"/>
    </row>
    <row r="142" spans="2:12" ht="12.75">
      <c r="B142"/>
      <c r="C142"/>
      <c r="D142"/>
      <c r="E142"/>
      <c r="F142"/>
      <c r="G142"/>
      <c r="H142"/>
      <c r="I142"/>
      <c r="J142"/>
      <c r="K142"/>
      <c r="L142"/>
    </row>
    <row r="143" spans="2:12" ht="12.75">
      <c r="B143"/>
      <c r="C143"/>
      <c r="D143"/>
      <c r="E143"/>
      <c r="F143"/>
      <c r="G143"/>
      <c r="H143"/>
      <c r="I143"/>
      <c r="J143"/>
      <c r="K143"/>
      <c r="L143"/>
    </row>
    <row r="144" spans="2:12" ht="12.75">
      <c r="B144"/>
      <c r="C144"/>
      <c r="D144"/>
      <c r="E144"/>
      <c r="F144"/>
      <c r="G144"/>
      <c r="H144"/>
      <c r="I144"/>
      <c r="J144"/>
      <c r="K144"/>
      <c r="L144"/>
    </row>
    <row r="145" spans="2:12" ht="12.75">
      <c r="B145"/>
      <c r="C145"/>
      <c r="D145"/>
      <c r="E145"/>
      <c r="F145"/>
      <c r="G145"/>
      <c r="H145"/>
      <c r="I145"/>
      <c r="J145"/>
      <c r="K145"/>
      <c r="L145"/>
    </row>
    <row r="146" spans="2:12" ht="12.75">
      <c r="B146"/>
      <c r="C146"/>
      <c r="D146"/>
      <c r="E146"/>
      <c r="F146"/>
      <c r="G146"/>
      <c r="H146"/>
      <c r="I146"/>
      <c r="J146"/>
      <c r="K146"/>
      <c r="L146"/>
    </row>
    <row r="147" spans="2:12" ht="12.75">
      <c r="B147"/>
      <c r="C147"/>
      <c r="D147"/>
      <c r="E147"/>
      <c r="F147"/>
      <c r="G147"/>
      <c r="H147"/>
      <c r="I147"/>
      <c r="J147"/>
      <c r="K147"/>
      <c r="L147"/>
    </row>
    <row r="148" spans="2:12" ht="12.75">
      <c r="B148"/>
      <c r="C148"/>
      <c r="D148"/>
      <c r="E148"/>
      <c r="F148"/>
      <c r="G148"/>
      <c r="H148"/>
      <c r="I148"/>
      <c r="J148"/>
      <c r="K148"/>
      <c r="L148"/>
    </row>
    <row r="149" spans="2:12" ht="12.75">
      <c r="B149"/>
      <c r="C149"/>
      <c r="D149"/>
      <c r="E149"/>
      <c r="F149"/>
      <c r="G149"/>
      <c r="H149"/>
      <c r="I149"/>
      <c r="J149"/>
      <c r="K149"/>
      <c r="L149"/>
    </row>
    <row r="150" spans="2:12" ht="12.75">
      <c r="B150"/>
      <c r="C150"/>
      <c r="D150"/>
      <c r="E150"/>
      <c r="F150"/>
      <c r="G150"/>
      <c r="H150"/>
      <c r="I150"/>
      <c r="J150"/>
      <c r="K150"/>
      <c r="L150"/>
    </row>
    <row r="151" spans="2:12" ht="12.75">
      <c r="B151"/>
      <c r="C151"/>
      <c r="D151"/>
      <c r="E151"/>
      <c r="F151"/>
      <c r="G151"/>
      <c r="H151"/>
      <c r="I151"/>
      <c r="J151"/>
      <c r="K151"/>
      <c r="L151"/>
    </row>
    <row r="152" spans="2:12" ht="12.75">
      <c r="B152"/>
      <c r="C152"/>
      <c r="D152"/>
      <c r="E152"/>
      <c r="F152"/>
      <c r="G152"/>
      <c r="H152"/>
      <c r="I152"/>
      <c r="J152"/>
      <c r="K152"/>
      <c r="L152"/>
    </row>
    <row r="153" spans="2:12" ht="12.75">
      <c r="B153"/>
      <c r="C153"/>
      <c r="D153"/>
      <c r="E153"/>
      <c r="F153"/>
      <c r="G153"/>
      <c r="H153"/>
      <c r="I153"/>
      <c r="J153"/>
      <c r="K153"/>
      <c r="L153"/>
    </row>
    <row r="154" spans="2:12" ht="12.75">
      <c r="B154"/>
      <c r="C154"/>
      <c r="D154"/>
      <c r="E154"/>
      <c r="F154"/>
      <c r="G154"/>
      <c r="H154"/>
      <c r="I154"/>
      <c r="J154"/>
      <c r="K154"/>
      <c r="L154"/>
    </row>
    <row r="155" spans="2:12" ht="12.75">
      <c r="B155"/>
      <c r="C155"/>
      <c r="D155"/>
      <c r="E155"/>
      <c r="F155"/>
      <c r="G155"/>
      <c r="H155"/>
      <c r="I155"/>
      <c r="J155"/>
      <c r="K155"/>
      <c r="L155"/>
    </row>
    <row r="156" spans="2:12" ht="12.75">
      <c r="B156"/>
      <c r="C156"/>
      <c r="D156"/>
      <c r="E156"/>
      <c r="F156"/>
      <c r="G156"/>
      <c r="H156"/>
      <c r="I156"/>
      <c r="J156"/>
      <c r="K156"/>
      <c r="L156"/>
    </row>
    <row r="157" spans="2:12" ht="12.75">
      <c r="B157"/>
      <c r="C157"/>
      <c r="D157"/>
      <c r="E157"/>
      <c r="F157"/>
      <c r="G157"/>
      <c r="H157"/>
      <c r="I157"/>
      <c r="J157"/>
      <c r="K157"/>
      <c r="L157"/>
    </row>
    <row r="158" spans="2:12" ht="12.75">
      <c r="B158"/>
      <c r="C158"/>
      <c r="D158"/>
      <c r="E158"/>
      <c r="F158"/>
      <c r="G158"/>
      <c r="H158"/>
      <c r="I158"/>
      <c r="J158"/>
      <c r="K158"/>
      <c r="L158"/>
    </row>
    <row r="159" spans="2:12" ht="12.75">
      <c r="B159"/>
      <c r="C159"/>
      <c r="D159"/>
      <c r="E159"/>
      <c r="F159"/>
      <c r="G159"/>
      <c r="H159"/>
      <c r="I159"/>
      <c r="J159"/>
      <c r="K159"/>
      <c r="L159"/>
    </row>
    <row r="160" spans="2:12" ht="12.75">
      <c r="B160"/>
      <c r="C160"/>
      <c r="D160"/>
      <c r="E160"/>
      <c r="F160"/>
      <c r="G160"/>
      <c r="H160"/>
      <c r="I160"/>
      <c r="J160"/>
      <c r="K160"/>
      <c r="L160"/>
    </row>
    <row r="161" spans="2:12" ht="12.75">
      <c r="B161"/>
      <c r="C161"/>
      <c r="D161"/>
      <c r="E161"/>
      <c r="F161"/>
      <c r="G161"/>
      <c r="H161"/>
      <c r="I161"/>
      <c r="J161"/>
      <c r="K161"/>
      <c r="L161"/>
    </row>
    <row r="162" spans="2:12" ht="12.75">
      <c r="B162"/>
      <c r="C162"/>
      <c r="D162"/>
      <c r="E162"/>
      <c r="F162"/>
      <c r="G162"/>
      <c r="H162"/>
      <c r="I162"/>
      <c r="J162"/>
      <c r="K162"/>
      <c r="L162"/>
    </row>
    <row r="163" spans="2:12" ht="12.75">
      <c r="B163"/>
      <c r="C163"/>
      <c r="D163"/>
      <c r="E163"/>
      <c r="F163"/>
      <c r="G163"/>
      <c r="H163"/>
      <c r="I163"/>
      <c r="J163"/>
      <c r="K163"/>
      <c r="L163"/>
    </row>
    <row r="164" spans="2:12" ht="12.75">
      <c r="B164"/>
      <c r="C164"/>
      <c r="D164"/>
      <c r="E164"/>
      <c r="F164"/>
      <c r="G164"/>
      <c r="H164"/>
      <c r="I164"/>
      <c r="J164"/>
      <c r="K164"/>
      <c r="L164"/>
    </row>
    <row r="165" spans="2:12" ht="12.75">
      <c r="B165"/>
      <c r="C165"/>
      <c r="D165"/>
      <c r="E165"/>
      <c r="F165"/>
      <c r="G165"/>
      <c r="H165"/>
      <c r="I165"/>
      <c r="J165"/>
      <c r="K165"/>
      <c r="L165"/>
    </row>
    <row r="166" spans="2:12" ht="12.75">
      <c r="B166"/>
      <c r="C166"/>
      <c r="D166"/>
      <c r="E166"/>
      <c r="F166"/>
      <c r="G166"/>
      <c r="H166"/>
      <c r="I166"/>
      <c r="J166"/>
      <c r="K166"/>
      <c r="L166"/>
    </row>
    <row r="167" spans="2:12" ht="12.75">
      <c r="B167"/>
      <c r="C167"/>
      <c r="D167"/>
      <c r="E167"/>
      <c r="F167"/>
      <c r="G167"/>
      <c r="H167"/>
      <c r="I167"/>
      <c r="J167"/>
      <c r="K167"/>
      <c r="L167"/>
    </row>
    <row r="168" spans="2:12" ht="12.75">
      <c r="B168"/>
      <c r="C168"/>
      <c r="D168"/>
      <c r="E168"/>
      <c r="F168"/>
      <c r="G168"/>
      <c r="H168"/>
      <c r="I168"/>
      <c r="J168"/>
      <c r="K168"/>
      <c r="L168"/>
    </row>
    <row r="169" spans="2:12" ht="12.75">
      <c r="B169"/>
      <c r="C169"/>
      <c r="D169"/>
      <c r="E169"/>
      <c r="F169"/>
      <c r="G169"/>
      <c r="H169"/>
      <c r="I169"/>
      <c r="J169"/>
      <c r="K169"/>
      <c r="L169"/>
    </row>
    <row r="170" spans="2:12" ht="12.75">
      <c r="B170"/>
      <c r="C170"/>
      <c r="D170"/>
      <c r="E170"/>
      <c r="F170"/>
      <c r="G170"/>
      <c r="H170"/>
      <c r="I170"/>
      <c r="J170"/>
      <c r="K170"/>
      <c r="L170"/>
    </row>
    <row r="171" spans="2:12" ht="12.75">
      <c r="B171"/>
      <c r="C171"/>
      <c r="D171"/>
      <c r="E171"/>
      <c r="F171"/>
      <c r="G171"/>
      <c r="H171"/>
      <c r="I171"/>
      <c r="J171"/>
      <c r="K171"/>
      <c r="L171"/>
    </row>
    <row r="172" spans="2:12" ht="12.75">
      <c r="B172"/>
      <c r="C172"/>
      <c r="D172"/>
      <c r="E172"/>
      <c r="F172"/>
      <c r="G172"/>
      <c r="H172"/>
      <c r="I172"/>
      <c r="J172"/>
      <c r="K172"/>
      <c r="L172"/>
    </row>
    <row r="173" spans="2:12" ht="12.75">
      <c r="B173"/>
      <c r="C173"/>
      <c r="D173"/>
      <c r="E173"/>
      <c r="F173"/>
      <c r="G173"/>
      <c r="H173"/>
      <c r="I173"/>
      <c r="J173"/>
      <c r="K173"/>
      <c r="L173"/>
    </row>
    <row r="174" spans="2:12" ht="12.75">
      <c r="B174"/>
      <c r="C174"/>
      <c r="D174"/>
      <c r="E174"/>
      <c r="F174"/>
      <c r="G174"/>
      <c r="H174"/>
      <c r="I174"/>
      <c r="J174"/>
      <c r="K174"/>
      <c r="L174"/>
    </row>
    <row r="175" spans="2:12" ht="12.75">
      <c r="B175"/>
      <c r="C175"/>
      <c r="D175"/>
      <c r="E175"/>
      <c r="F175"/>
      <c r="G175"/>
      <c r="H175"/>
      <c r="I175"/>
      <c r="J175"/>
      <c r="K175"/>
      <c r="L175"/>
    </row>
    <row r="176" spans="2:12" ht="12.75">
      <c r="B176"/>
      <c r="C176"/>
      <c r="D176"/>
      <c r="E176"/>
      <c r="F176"/>
      <c r="G176"/>
      <c r="H176"/>
      <c r="I176"/>
      <c r="J176"/>
      <c r="K176"/>
      <c r="L176"/>
    </row>
    <row r="177" spans="2:12" ht="12.75">
      <c r="B177"/>
      <c r="C177"/>
      <c r="D177"/>
      <c r="E177"/>
      <c r="F177"/>
      <c r="G177"/>
      <c r="H177"/>
      <c r="I177"/>
      <c r="J177"/>
      <c r="K177"/>
      <c r="L177"/>
    </row>
    <row r="178" spans="2:12" ht="12.75">
      <c r="B178"/>
      <c r="C178"/>
      <c r="D178"/>
      <c r="E178"/>
      <c r="F178"/>
      <c r="G178"/>
      <c r="H178"/>
      <c r="I178"/>
      <c r="J178"/>
      <c r="K178"/>
      <c r="L178"/>
    </row>
    <row r="179" spans="2:12" ht="12.75">
      <c r="B179"/>
      <c r="C179"/>
      <c r="D179"/>
      <c r="E179"/>
      <c r="F179"/>
      <c r="G179"/>
      <c r="H179"/>
      <c r="I179"/>
      <c r="J179"/>
      <c r="K179"/>
      <c r="L179"/>
    </row>
    <row r="180" spans="2:12" ht="12.75">
      <c r="B180"/>
      <c r="C180"/>
      <c r="D180"/>
      <c r="E180"/>
      <c r="F180"/>
      <c r="G180"/>
      <c r="H180"/>
      <c r="I180"/>
      <c r="J180"/>
      <c r="K180"/>
      <c r="L180"/>
    </row>
    <row r="181" spans="2:12" ht="12.75">
      <c r="B181"/>
      <c r="C181"/>
      <c r="D181"/>
      <c r="E181"/>
      <c r="F181"/>
      <c r="G181"/>
      <c r="H181"/>
      <c r="I181"/>
      <c r="J181"/>
      <c r="K181"/>
      <c r="L181"/>
    </row>
    <row r="182" spans="2:12" ht="12.75">
      <c r="B182"/>
      <c r="C182"/>
      <c r="D182"/>
      <c r="E182"/>
      <c r="F182"/>
      <c r="G182"/>
      <c r="H182"/>
      <c r="I182"/>
      <c r="J182"/>
      <c r="K182"/>
      <c r="L182"/>
    </row>
    <row r="183" spans="2:12" ht="12.75">
      <c r="B183"/>
      <c r="C183"/>
      <c r="D183"/>
      <c r="E183"/>
      <c r="F183"/>
      <c r="G183"/>
      <c r="H183"/>
      <c r="I183"/>
      <c r="J183"/>
      <c r="K183"/>
      <c r="L183"/>
    </row>
    <row r="184" spans="2:12" ht="12.75">
      <c r="B184"/>
      <c r="C184"/>
      <c r="D184"/>
      <c r="E184"/>
      <c r="F184"/>
      <c r="G184"/>
      <c r="H184"/>
      <c r="I184"/>
      <c r="J184"/>
      <c r="K184"/>
      <c r="L184"/>
    </row>
    <row r="185" spans="2:12" ht="12.75">
      <c r="B185"/>
      <c r="C185"/>
      <c r="D185"/>
      <c r="E185"/>
      <c r="F185"/>
      <c r="G185"/>
      <c r="H185"/>
      <c r="I185"/>
      <c r="J185"/>
      <c r="K185"/>
      <c r="L185"/>
    </row>
    <row r="186" spans="2:12" ht="12.75">
      <c r="B186"/>
      <c r="C186"/>
      <c r="D186"/>
      <c r="E186"/>
      <c r="F186"/>
      <c r="G186"/>
      <c r="H186"/>
      <c r="I186"/>
      <c r="J186"/>
      <c r="K186"/>
      <c r="L186"/>
    </row>
    <row r="187" spans="2:12" ht="12.75">
      <c r="B187"/>
      <c r="C187"/>
      <c r="D187"/>
      <c r="E187"/>
      <c r="F187"/>
      <c r="G187"/>
      <c r="H187"/>
      <c r="I187"/>
      <c r="J187"/>
      <c r="K187"/>
      <c r="L187"/>
    </row>
    <row r="188" spans="2:12" ht="12.75">
      <c r="B188"/>
      <c r="C188"/>
      <c r="D188"/>
      <c r="E188"/>
      <c r="F188"/>
      <c r="G188"/>
      <c r="H188"/>
      <c r="I188"/>
      <c r="J188"/>
      <c r="K188"/>
      <c r="L188"/>
    </row>
    <row r="189" spans="2:12" ht="12.75">
      <c r="B189"/>
      <c r="C189"/>
      <c r="D189"/>
      <c r="E189"/>
      <c r="F189"/>
      <c r="G189"/>
      <c r="H189"/>
      <c r="I189"/>
      <c r="J189"/>
      <c r="K189"/>
      <c r="L189"/>
    </row>
    <row r="190" spans="2:12" ht="12.75">
      <c r="B190"/>
      <c r="C190"/>
      <c r="D190"/>
      <c r="E190"/>
      <c r="F190"/>
      <c r="G190"/>
      <c r="H190"/>
      <c r="I190"/>
      <c r="J190"/>
      <c r="K190"/>
      <c r="L190"/>
    </row>
    <row r="191" spans="2:12" ht="12.75">
      <c r="B191"/>
      <c r="C191"/>
      <c r="D191"/>
      <c r="E191"/>
      <c r="F191"/>
      <c r="G191"/>
      <c r="H191"/>
      <c r="I191"/>
      <c r="J191"/>
      <c r="K191"/>
      <c r="L191"/>
    </row>
    <row r="192" spans="2:12" ht="12.75">
      <c r="B192"/>
      <c r="C192"/>
      <c r="D192"/>
      <c r="E192"/>
      <c r="F192"/>
      <c r="G192"/>
      <c r="H192"/>
      <c r="I192"/>
      <c r="J192"/>
      <c r="K192"/>
      <c r="L192"/>
    </row>
    <row r="193" spans="2:12" ht="12.75">
      <c r="B193"/>
      <c r="C193"/>
      <c r="D193"/>
      <c r="E193"/>
      <c r="F193"/>
      <c r="G193"/>
      <c r="H193"/>
      <c r="I193"/>
      <c r="J193"/>
      <c r="K193"/>
      <c r="L193"/>
    </row>
    <row r="194" spans="2:12" ht="12.75">
      <c r="B194"/>
      <c r="C194"/>
      <c r="D194"/>
      <c r="E194"/>
      <c r="F194"/>
      <c r="G194"/>
      <c r="H194"/>
      <c r="I194"/>
      <c r="J194"/>
      <c r="K194"/>
      <c r="L194"/>
    </row>
    <row r="195" spans="2:12" ht="12.75">
      <c r="B195"/>
      <c r="C195"/>
      <c r="D195"/>
      <c r="E195"/>
      <c r="F195"/>
      <c r="G195"/>
      <c r="H195"/>
      <c r="I195"/>
      <c r="J195"/>
      <c r="K195"/>
      <c r="L195"/>
    </row>
    <row r="196" spans="2:12" ht="12.75">
      <c r="B196"/>
      <c r="C196"/>
      <c r="D196"/>
      <c r="E196"/>
      <c r="F196"/>
      <c r="G196"/>
      <c r="H196"/>
      <c r="I196"/>
      <c r="J196"/>
      <c r="K196"/>
      <c r="L196"/>
    </row>
    <row r="197" spans="2:12" ht="12.75">
      <c r="B197"/>
      <c r="C197"/>
      <c r="D197"/>
      <c r="E197"/>
      <c r="F197"/>
      <c r="G197"/>
      <c r="H197"/>
      <c r="I197"/>
      <c r="J197"/>
      <c r="K197"/>
      <c r="L197"/>
    </row>
    <row r="198" spans="2:12" ht="12.75">
      <c r="B198"/>
      <c r="C198"/>
      <c r="D198"/>
      <c r="E198"/>
      <c r="F198"/>
      <c r="G198"/>
      <c r="H198"/>
      <c r="I198"/>
      <c r="J198"/>
      <c r="K198"/>
      <c r="L198"/>
    </row>
    <row r="199" spans="2:12" ht="12.75">
      <c r="B199"/>
      <c r="C199"/>
      <c r="D199"/>
      <c r="E199"/>
      <c r="F199"/>
      <c r="G199"/>
      <c r="H199"/>
      <c r="I199"/>
      <c r="J199"/>
      <c r="K199"/>
      <c r="L199"/>
    </row>
    <row r="200" spans="2:12" ht="12.75">
      <c r="B200"/>
      <c r="C200"/>
      <c r="D200"/>
      <c r="E200"/>
      <c r="F200"/>
      <c r="G200"/>
      <c r="H200"/>
      <c r="I200"/>
      <c r="J200"/>
      <c r="K200"/>
      <c r="L200"/>
    </row>
    <row r="201" spans="2:12" ht="12.75">
      <c r="B201"/>
      <c r="C201"/>
      <c r="D201"/>
      <c r="E201"/>
      <c r="F201"/>
      <c r="G201"/>
      <c r="H201"/>
      <c r="I201"/>
      <c r="J201"/>
      <c r="K201"/>
      <c r="L201"/>
    </row>
    <row r="202" spans="2:12" ht="12.75">
      <c r="B202"/>
      <c r="C202"/>
      <c r="D202"/>
      <c r="E202"/>
      <c r="F202"/>
      <c r="G202"/>
      <c r="H202"/>
      <c r="I202"/>
      <c r="J202"/>
      <c r="K202"/>
      <c r="L202"/>
    </row>
    <row r="203" spans="2:12" ht="12.75">
      <c r="B203"/>
      <c r="C203"/>
      <c r="D203"/>
      <c r="E203"/>
      <c r="F203"/>
      <c r="G203"/>
      <c r="H203"/>
      <c r="I203"/>
      <c r="J203"/>
      <c r="K203"/>
      <c r="L203"/>
    </row>
  </sheetData>
  <mergeCells count="13">
    <mergeCell ref="O8:Q8"/>
    <mergeCell ref="C8:D8"/>
    <mergeCell ref="E8:F8"/>
    <mergeCell ref="G8:H8"/>
    <mergeCell ref="I8:J8"/>
    <mergeCell ref="K8:L8"/>
    <mergeCell ref="M8:N8"/>
    <mergeCell ref="C6:N7"/>
    <mergeCell ref="A1:P1"/>
    <mergeCell ref="A2:P2"/>
    <mergeCell ref="A3:P3"/>
    <mergeCell ref="A4:P4"/>
    <mergeCell ref="N5:P5"/>
  </mergeCells>
  <printOptions/>
  <pageMargins left="0.7" right="0.7" top="0.75" bottom="0.75" header="0.3" footer="0.3"/>
  <pageSetup horizontalDpi="600" verticalDpi="60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T30"/>
  <sheetViews>
    <sheetView workbookViewId="0" topLeftCell="A1">
      <selection activeCell="A1" sqref="A1:P1"/>
    </sheetView>
  </sheetViews>
  <sheetFormatPr defaultColWidth="9.140625" defaultRowHeight="12.75"/>
  <cols>
    <col min="1" max="1" width="2.28125" style="339" customWidth="1"/>
    <col min="2" max="2" width="17.00390625" style="339" customWidth="1"/>
    <col min="3" max="3" width="15.7109375" style="339" customWidth="1"/>
    <col min="4" max="4" width="2.57421875" style="339" customWidth="1"/>
    <col min="5" max="5" width="15.8515625" style="339" customWidth="1"/>
    <col min="6" max="6" width="2.57421875" style="339" customWidth="1"/>
    <col min="7" max="7" width="15.8515625" style="339" customWidth="1"/>
    <col min="8" max="8" width="1.7109375" style="339" customWidth="1"/>
    <col min="9" max="9" width="15.7109375" style="339" customWidth="1"/>
    <col min="10" max="10" width="1.7109375" style="339" customWidth="1"/>
    <col min="11" max="11" width="15.7109375" style="339" customWidth="1"/>
    <col min="12" max="12" width="1.7109375" style="339" customWidth="1"/>
    <col min="13" max="13" width="16.8515625" style="0" customWidth="1"/>
    <col min="14" max="14" width="1.7109375" style="0" customWidth="1"/>
    <col min="15" max="15" width="16.421875" style="0" customWidth="1"/>
    <col min="16" max="16" width="9.7109375" style="0" customWidth="1"/>
    <col min="17" max="17" width="2.7109375" style="0" customWidth="1"/>
    <col min="19" max="19" width="17.57421875" style="387" bestFit="1" customWidth="1"/>
    <col min="20" max="20" width="9.140625" style="500" customWidth="1"/>
  </cols>
  <sheetData>
    <row r="1" spans="1:20" s="339" customFormat="1" ht="5.1" customHeight="1">
      <c r="A1" s="2625"/>
      <c r="B1" s="2626"/>
      <c r="C1" s="2626"/>
      <c r="D1" s="2626"/>
      <c r="E1" s="2626"/>
      <c r="F1" s="2626"/>
      <c r="G1" s="2626"/>
      <c r="H1" s="2626"/>
      <c r="I1" s="2626"/>
      <c r="J1" s="2626"/>
      <c r="K1" s="2626"/>
      <c r="L1" s="2626"/>
      <c r="M1" s="2626"/>
      <c r="N1" s="2626"/>
      <c r="O1" s="2626"/>
      <c r="P1" s="2626"/>
      <c r="Q1" s="471"/>
      <c r="S1" s="437"/>
      <c r="T1" s="485"/>
    </row>
    <row r="2" spans="1:20" s="67" customFormat="1" ht="23.25">
      <c r="A2" s="2599" t="s">
        <v>395</v>
      </c>
      <c r="B2" s="2600"/>
      <c r="C2" s="2600"/>
      <c r="D2" s="2600"/>
      <c r="E2" s="2600"/>
      <c r="F2" s="2600"/>
      <c r="G2" s="2600"/>
      <c r="H2" s="2600"/>
      <c r="I2" s="2600"/>
      <c r="J2" s="2600"/>
      <c r="K2" s="2600"/>
      <c r="L2" s="2600"/>
      <c r="M2" s="2600"/>
      <c r="N2" s="2600"/>
      <c r="O2" s="2600"/>
      <c r="P2" s="2600"/>
      <c r="Q2" s="2466"/>
      <c r="S2" s="435"/>
      <c r="T2" s="486"/>
    </row>
    <row r="3" spans="1:20" s="79" customFormat="1" ht="20.25">
      <c r="A3" s="2562" t="s">
        <v>31</v>
      </c>
      <c r="B3" s="2563"/>
      <c r="C3" s="2563"/>
      <c r="D3" s="2563"/>
      <c r="E3" s="2563"/>
      <c r="F3" s="2563"/>
      <c r="G3" s="2563"/>
      <c r="H3" s="2563"/>
      <c r="I3" s="2563"/>
      <c r="J3" s="2563"/>
      <c r="K3" s="2563"/>
      <c r="L3" s="2563"/>
      <c r="M3" s="2563"/>
      <c r="N3" s="2563"/>
      <c r="O3" s="2563"/>
      <c r="P3" s="2563"/>
      <c r="Q3" s="2467"/>
      <c r="S3" s="356"/>
      <c r="T3" s="487"/>
    </row>
    <row r="4" spans="1:20" s="79" customFormat="1" ht="20.25">
      <c r="A4" s="2562" t="s">
        <v>228</v>
      </c>
      <c r="B4" s="2563"/>
      <c r="C4" s="2563"/>
      <c r="D4" s="2563"/>
      <c r="E4" s="2563"/>
      <c r="F4" s="2563"/>
      <c r="G4" s="2563"/>
      <c r="H4" s="2563"/>
      <c r="I4" s="2563"/>
      <c r="J4" s="2563"/>
      <c r="K4" s="2563"/>
      <c r="L4" s="2563"/>
      <c r="M4" s="2563"/>
      <c r="N4" s="2563"/>
      <c r="O4" s="2563"/>
      <c r="P4" s="2563"/>
      <c r="Q4" s="2467"/>
      <c r="S4" s="356"/>
      <c r="T4" s="487"/>
    </row>
    <row r="5" spans="1:20" s="63" customFormat="1" ht="6" customHeight="1">
      <c r="A5" s="294"/>
      <c r="B5" s="295"/>
      <c r="C5" s="296"/>
      <c r="D5" s="296"/>
      <c r="E5" s="296"/>
      <c r="F5" s="296"/>
      <c r="G5" s="296"/>
      <c r="H5" s="296"/>
      <c r="I5" s="296"/>
      <c r="J5" s="296"/>
      <c r="K5" s="296"/>
      <c r="L5" s="296"/>
      <c r="M5" s="296"/>
      <c r="N5" s="2603"/>
      <c r="O5" s="2603"/>
      <c r="P5" s="2603"/>
      <c r="Q5" s="2468"/>
      <c r="S5" s="488"/>
      <c r="T5" s="489"/>
    </row>
    <row r="6" spans="1:20" s="63" customFormat="1" ht="15.75" customHeight="1">
      <c r="A6" s="297"/>
      <c r="B6" s="298"/>
      <c r="C6" s="2591" t="s">
        <v>391</v>
      </c>
      <c r="D6" s="2592"/>
      <c r="E6" s="2592"/>
      <c r="F6" s="2592"/>
      <c r="G6" s="2592"/>
      <c r="H6" s="2592"/>
      <c r="I6" s="2592"/>
      <c r="J6" s="2592"/>
      <c r="K6" s="2592"/>
      <c r="L6" s="2592"/>
      <c r="M6" s="2592"/>
      <c r="N6" s="2592"/>
      <c r="O6" s="299"/>
      <c r="P6" s="300"/>
      <c r="Q6" s="301"/>
      <c r="S6" s="488"/>
      <c r="T6" s="489"/>
    </row>
    <row r="7" spans="1:20" s="63" customFormat="1" ht="15.75" customHeight="1">
      <c r="A7" s="2595"/>
      <c r="B7" s="2596"/>
      <c r="C7" s="2593"/>
      <c r="D7" s="2594"/>
      <c r="E7" s="2594"/>
      <c r="F7" s="2594"/>
      <c r="G7" s="2594"/>
      <c r="H7" s="2594"/>
      <c r="I7" s="2594"/>
      <c r="J7" s="2594"/>
      <c r="K7" s="2594"/>
      <c r="L7" s="2594"/>
      <c r="M7" s="2594"/>
      <c r="N7" s="2594"/>
      <c r="O7" s="302"/>
      <c r="P7" s="303"/>
      <c r="Q7" s="304"/>
      <c r="S7" s="488"/>
      <c r="T7" s="489"/>
    </row>
    <row r="8" spans="1:20" s="63" customFormat="1" ht="15.75" customHeight="1">
      <c r="A8" s="2595" t="s">
        <v>216</v>
      </c>
      <c r="B8" s="2596"/>
      <c r="C8" s="2627" t="s">
        <v>392</v>
      </c>
      <c r="D8" s="2628"/>
      <c r="E8" s="2628" t="s">
        <v>393</v>
      </c>
      <c r="F8" s="2628"/>
      <c r="G8" s="2628" t="s">
        <v>382</v>
      </c>
      <c r="H8" s="2628"/>
      <c r="I8" s="2628" t="s">
        <v>383</v>
      </c>
      <c r="J8" s="2628"/>
      <c r="K8" s="2628" t="s">
        <v>384</v>
      </c>
      <c r="L8" s="2628"/>
      <c r="M8" s="2628" t="s">
        <v>394</v>
      </c>
      <c r="N8" s="2628"/>
      <c r="O8" s="2605" t="s">
        <v>229</v>
      </c>
      <c r="P8" s="2606"/>
      <c r="Q8" s="2607"/>
      <c r="S8" s="488"/>
      <c r="T8" s="489"/>
    </row>
    <row r="9" spans="1:20" s="63" customFormat="1" ht="9.95" customHeight="1">
      <c r="A9" s="305"/>
      <c r="B9" s="85"/>
      <c r="C9" s="306"/>
      <c r="D9" s="85"/>
      <c r="E9" s="85"/>
      <c r="F9" s="85"/>
      <c r="G9" s="85"/>
      <c r="H9" s="85"/>
      <c r="I9" s="85"/>
      <c r="J9" s="85"/>
      <c r="K9" s="85"/>
      <c r="L9" s="85"/>
      <c r="M9" s="85"/>
      <c r="N9" s="85"/>
      <c r="O9" s="307"/>
      <c r="P9" s="308"/>
      <c r="Q9" s="309"/>
      <c r="S9" s="488"/>
      <c r="T9" s="489"/>
    </row>
    <row r="10" spans="1:20" s="63" customFormat="1" ht="9.95" customHeight="1">
      <c r="A10" s="340"/>
      <c r="B10" s="341"/>
      <c r="C10" s="342"/>
      <c r="D10" s="343"/>
      <c r="E10" s="343"/>
      <c r="F10" s="343"/>
      <c r="G10" s="343"/>
      <c r="H10" s="343"/>
      <c r="I10" s="343"/>
      <c r="J10" s="343"/>
      <c r="K10" s="343"/>
      <c r="L10" s="343"/>
      <c r="M10" s="343"/>
      <c r="N10" s="343"/>
      <c r="O10" s="344"/>
      <c r="P10" s="343"/>
      <c r="Q10" s="345"/>
      <c r="S10" s="488"/>
      <c r="T10" s="489"/>
    </row>
    <row r="11" spans="1:20" s="79" customFormat="1" ht="24.95" customHeight="1">
      <c r="A11" s="346"/>
      <c r="B11" s="474" t="s">
        <v>256</v>
      </c>
      <c r="C11" s="490">
        <v>10500637</v>
      </c>
      <c r="D11" s="476"/>
      <c r="E11" s="491">
        <v>26435645.33</v>
      </c>
      <c r="F11" s="478"/>
      <c r="G11" s="491">
        <v>122694865.77</v>
      </c>
      <c r="H11" s="478"/>
      <c r="I11" s="491">
        <v>92575001</v>
      </c>
      <c r="J11" s="478"/>
      <c r="K11" s="492" t="s">
        <v>279</v>
      </c>
      <c r="L11" s="478"/>
      <c r="M11" s="492" t="s">
        <v>279</v>
      </c>
      <c r="N11" s="478"/>
      <c r="O11" s="352">
        <f>SUM(C11:M11)</f>
        <v>252206149.1</v>
      </c>
      <c r="P11" s="353">
        <f>+O11/O$20</f>
        <v>0.005522181117887902</v>
      </c>
      <c r="Q11" s="354"/>
      <c r="S11" s="493"/>
      <c r="T11" s="487"/>
    </row>
    <row r="12" spans="1:20" s="79" customFormat="1" ht="24.95" customHeight="1">
      <c r="A12" s="346"/>
      <c r="B12" s="474" t="s">
        <v>258</v>
      </c>
      <c r="C12" s="475">
        <v>14656453.09</v>
      </c>
      <c r="D12" s="476"/>
      <c r="E12" s="477">
        <v>43603693.48</v>
      </c>
      <c r="F12" s="478"/>
      <c r="G12" s="479">
        <v>241453003.12</v>
      </c>
      <c r="H12" s="478"/>
      <c r="I12" s="479">
        <v>443942741</v>
      </c>
      <c r="J12" s="478"/>
      <c r="K12" s="480" t="s">
        <v>279</v>
      </c>
      <c r="L12" s="478"/>
      <c r="M12" s="480" t="s">
        <v>279</v>
      </c>
      <c r="N12" s="478"/>
      <c r="O12" s="494">
        <f>SUM(C12:M12)</f>
        <v>743655890.69</v>
      </c>
      <c r="P12" s="353">
        <f aca="true" t="shared" si="0" ref="P12:P19">+O12/O$20</f>
        <v>0.016282721624468227</v>
      </c>
      <c r="Q12" s="354"/>
      <c r="S12" s="493"/>
      <c r="T12" s="487"/>
    </row>
    <row r="13" spans="1:20" s="79" customFormat="1" ht="24.95" customHeight="1">
      <c r="A13" s="346"/>
      <c r="B13" s="474" t="s">
        <v>259</v>
      </c>
      <c r="C13" s="475">
        <v>10395183.9</v>
      </c>
      <c r="D13" s="476"/>
      <c r="E13" s="477">
        <v>48393525.3</v>
      </c>
      <c r="F13" s="478"/>
      <c r="G13" s="479">
        <v>305384721.42</v>
      </c>
      <c r="H13" s="478"/>
      <c r="I13" s="479">
        <v>354600414.04</v>
      </c>
      <c r="J13" s="478"/>
      <c r="K13" s="495">
        <v>738503990.81</v>
      </c>
      <c r="L13" s="491"/>
      <c r="M13" s="495">
        <v>244441167.69</v>
      </c>
      <c r="N13" s="478"/>
      <c r="O13" s="494">
        <f aca="true" t="shared" si="1" ref="O13:O19">SUM(C13:M13)</f>
        <v>1701719003.16</v>
      </c>
      <c r="P13" s="353">
        <f t="shared" si="0"/>
        <v>0.03725999774682407</v>
      </c>
      <c r="Q13" s="354"/>
      <c r="S13" s="493"/>
      <c r="T13" s="487"/>
    </row>
    <row r="14" spans="1:20" s="79" customFormat="1" ht="24.95" customHeight="1">
      <c r="A14" s="346"/>
      <c r="B14" s="474" t="s">
        <v>260</v>
      </c>
      <c r="C14" s="475">
        <v>18144608.22</v>
      </c>
      <c r="D14" s="476"/>
      <c r="E14" s="479">
        <v>80295375.94</v>
      </c>
      <c r="F14" s="478"/>
      <c r="G14" s="479">
        <v>565528731.17</v>
      </c>
      <c r="H14" s="478"/>
      <c r="I14" s="479">
        <v>870001122.37</v>
      </c>
      <c r="J14" s="478"/>
      <c r="K14" s="479">
        <v>62798864.11</v>
      </c>
      <c r="L14" s="478"/>
      <c r="M14" s="479">
        <v>1245201265.5</v>
      </c>
      <c r="N14" s="478"/>
      <c r="O14" s="494">
        <f t="shared" si="1"/>
        <v>2841969967.3099995</v>
      </c>
      <c r="P14" s="353">
        <f t="shared" si="0"/>
        <v>0.062226368972713435</v>
      </c>
      <c r="Q14" s="354"/>
      <c r="S14" s="493"/>
      <c r="T14" s="487"/>
    </row>
    <row r="15" spans="1:20" s="79" customFormat="1" ht="24.95" customHeight="1">
      <c r="A15" s="346"/>
      <c r="B15" s="474" t="s">
        <v>261</v>
      </c>
      <c r="C15" s="361">
        <v>16544893.85</v>
      </c>
      <c r="D15" s="476"/>
      <c r="E15" s="479">
        <v>63599765.69</v>
      </c>
      <c r="F15" s="478"/>
      <c r="G15" s="479">
        <v>317889580.91</v>
      </c>
      <c r="H15" s="478"/>
      <c r="I15" s="479">
        <v>253389483.53</v>
      </c>
      <c r="J15" s="478"/>
      <c r="K15" s="479">
        <v>131429424.2</v>
      </c>
      <c r="L15" s="478"/>
      <c r="M15" s="480" t="s">
        <v>279</v>
      </c>
      <c r="N15" s="478"/>
      <c r="O15" s="494">
        <f t="shared" si="1"/>
        <v>782853148.1800001</v>
      </c>
      <c r="P15" s="353">
        <f t="shared" si="0"/>
        <v>0.017140965390358504</v>
      </c>
      <c r="Q15" s="354"/>
      <c r="S15" s="493"/>
      <c r="T15" s="487"/>
    </row>
    <row r="16" spans="1:20" s="79" customFormat="1" ht="24.95" customHeight="1">
      <c r="A16" s="346"/>
      <c r="B16" s="474" t="s">
        <v>341</v>
      </c>
      <c r="C16" s="361">
        <v>23798512.71</v>
      </c>
      <c r="D16" s="476"/>
      <c r="E16" s="479">
        <v>132949699.31</v>
      </c>
      <c r="F16" s="478"/>
      <c r="G16" s="479">
        <v>1298601551.5</v>
      </c>
      <c r="H16" s="478"/>
      <c r="I16" s="479">
        <v>2671680663.5</v>
      </c>
      <c r="J16" s="478"/>
      <c r="K16" s="479">
        <v>3227539231.7</v>
      </c>
      <c r="L16" s="478"/>
      <c r="M16" s="479">
        <v>7407208350</v>
      </c>
      <c r="N16" s="478"/>
      <c r="O16" s="494">
        <f t="shared" si="1"/>
        <v>14761778008.72</v>
      </c>
      <c r="P16" s="353">
        <f t="shared" si="0"/>
        <v>0.3232165911778971</v>
      </c>
      <c r="Q16" s="354"/>
      <c r="S16" s="493"/>
      <c r="T16" s="487"/>
    </row>
    <row r="17" spans="1:20" s="79" customFormat="1" ht="24.95" customHeight="1">
      <c r="A17" s="346"/>
      <c r="B17" s="474" t="s">
        <v>342</v>
      </c>
      <c r="C17" s="361">
        <v>43988550.04</v>
      </c>
      <c r="D17" s="476"/>
      <c r="E17" s="479">
        <v>144129311.3</v>
      </c>
      <c r="F17" s="478"/>
      <c r="G17" s="479">
        <v>1019729332.6</v>
      </c>
      <c r="H17" s="478"/>
      <c r="I17" s="479">
        <v>1554884123.2</v>
      </c>
      <c r="J17" s="478"/>
      <c r="K17" s="479">
        <v>810171137.24</v>
      </c>
      <c r="L17" s="478"/>
      <c r="M17" s="479">
        <v>19355368930</v>
      </c>
      <c r="N17" s="478"/>
      <c r="O17" s="494">
        <f t="shared" si="1"/>
        <v>22928271384.38</v>
      </c>
      <c r="P17" s="353">
        <f t="shared" si="0"/>
        <v>0.502026091578085</v>
      </c>
      <c r="Q17" s="354"/>
      <c r="S17" s="493"/>
      <c r="T17" s="487"/>
    </row>
    <row r="18" spans="1:20" s="79" customFormat="1" ht="24.95" customHeight="1">
      <c r="A18" s="346"/>
      <c r="B18" s="474">
        <v>2010</v>
      </c>
      <c r="C18" s="361">
        <v>9023700.43</v>
      </c>
      <c r="D18" s="476"/>
      <c r="E18" s="479">
        <v>53837641.93</v>
      </c>
      <c r="F18" s="478"/>
      <c r="G18" s="479">
        <v>333342783.89</v>
      </c>
      <c r="H18" s="478"/>
      <c r="I18" s="479">
        <v>407127496.76</v>
      </c>
      <c r="J18" s="478"/>
      <c r="K18" s="479">
        <v>334640249.27</v>
      </c>
      <c r="L18" s="478"/>
      <c r="M18" s="480" t="s">
        <v>279</v>
      </c>
      <c r="N18" s="478"/>
      <c r="O18" s="494">
        <f>SUM(C18:M18)</f>
        <v>1137971872.28</v>
      </c>
      <c r="P18" s="353">
        <f>+O18/O$20</f>
        <v>0.02491646935737682</v>
      </c>
      <c r="Q18" s="354"/>
      <c r="S18" s="493"/>
      <c r="T18" s="487"/>
    </row>
    <row r="19" spans="1:20" s="79" customFormat="1" ht="24.95" customHeight="1">
      <c r="A19" s="346"/>
      <c r="B19" s="474">
        <v>2011</v>
      </c>
      <c r="C19" s="361">
        <v>4960437.06</v>
      </c>
      <c r="D19" s="476"/>
      <c r="E19" s="479">
        <v>23407371.26</v>
      </c>
      <c r="F19" s="478"/>
      <c r="G19" s="479">
        <v>116123156.53</v>
      </c>
      <c r="H19" s="478"/>
      <c r="I19" s="479">
        <v>365175658.93</v>
      </c>
      <c r="J19" s="478"/>
      <c r="K19" s="479">
        <v>11381545.15</v>
      </c>
      <c r="L19" s="478"/>
      <c r="M19" s="480" t="s">
        <v>279</v>
      </c>
      <c r="N19" s="478"/>
      <c r="O19" s="494">
        <f t="shared" si="1"/>
        <v>521048168.92999995</v>
      </c>
      <c r="P19" s="353">
        <f t="shared" si="0"/>
        <v>0.011408613034388984</v>
      </c>
      <c r="Q19" s="354"/>
      <c r="S19" s="493"/>
      <c r="T19" s="487"/>
    </row>
    <row r="20" spans="1:20" s="79" customFormat="1" ht="24.95" customHeight="1">
      <c r="A20" s="346"/>
      <c r="B20" s="474" t="s">
        <v>262</v>
      </c>
      <c r="C20" s="496">
        <f>SUM(C11:C$19)</f>
        <v>152012976.3</v>
      </c>
      <c r="D20" s="495" t="s">
        <v>257</v>
      </c>
      <c r="E20" s="492">
        <f aca="true" t="shared" si="2" ref="E20:M20">SUM(E11:E19)</f>
        <v>616652029.54</v>
      </c>
      <c r="F20" s="495" t="s">
        <v>257</v>
      </c>
      <c r="G20" s="492">
        <f t="shared" si="2"/>
        <v>4320747726.91</v>
      </c>
      <c r="H20" s="495" t="s">
        <v>257</v>
      </c>
      <c r="I20" s="492">
        <f t="shared" si="2"/>
        <v>7013376704.33</v>
      </c>
      <c r="J20" s="495" t="s">
        <v>257</v>
      </c>
      <c r="K20" s="492">
        <f t="shared" si="2"/>
        <v>5316464442.48</v>
      </c>
      <c r="L20" s="495" t="s">
        <v>257</v>
      </c>
      <c r="M20" s="492">
        <f t="shared" si="2"/>
        <v>28252219713.190002</v>
      </c>
      <c r="N20" s="491"/>
      <c r="O20" s="352">
        <f>SUM(O11:O19)</f>
        <v>45671473592.75</v>
      </c>
      <c r="P20" s="353">
        <v>1</v>
      </c>
      <c r="Q20" s="354"/>
      <c r="S20" s="493"/>
      <c r="T20" s="487"/>
    </row>
    <row r="21" spans="1:20" s="79" customFormat="1" ht="24.75" customHeight="1">
      <c r="A21" s="346"/>
      <c r="B21" s="474" t="s">
        <v>343</v>
      </c>
      <c r="C21" s="481">
        <f>+C20/O$20</f>
        <v>0.003328400954510277</v>
      </c>
      <c r="D21" s="482"/>
      <c r="E21" s="482">
        <f>+E20/$O$20</f>
        <v>0.013501907887594167</v>
      </c>
      <c r="F21" s="482"/>
      <c r="G21" s="482">
        <f>+G20/$O$20</f>
        <v>0.09460495550106107</v>
      </c>
      <c r="H21" s="482"/>
      <c r="I21" s="482">
        <f>+I20/$O$20</f>
        <v>0.15356142801232758</v>
      </c>
      <c r="J21" s="482"/>
      <c r="K21" s="482">
        <f>+K20/$O$20</f>
        <v>0.11640667629616286</v>
      </c>
      <c r="L21" s="482"/>
      <c r="M21" s="482">
        <f>+M20/$O$20</f>
        <v>0.6185966313483441</v>
      </c>
      <c r="N21" s="482"/>
      <c r="O21" s="497">
        <v>1</v>
      </c>
      <c r="P21" s="353"/>
      <c r="Q21" s="354"/>
      <c r="S21" s="498"/>
      <c r="T21" s="487"/>
    </row>
    <row r="22" spans="1:20" s="339" customFormat="1" ht="5.1" customHeight="1">
      <c r="A22" s="326"/>
      <c r="B22" s="329"/>
      <c r="C22" s="328"/>
      <c r="D22" s="329"/>
      <c r="E22" s="329"/>
      <c r="F22" s="329"/>
      <c r="G22" s="329"/>
      <c r="H22" s="329"/>
      <c r="I22" s="329"/>
      <c r="J22" s="329"/>
      <c r="K22" s="329"/>
      <c r="L22" s="329"/>
      <c r="M22" s="329"/>
      <c r="N22" s="329"/>
      <c r="O22" s="429"/>
      <c r="P22" s="329"/>
      <c r="Q22" s="430"/>
      <c r="S22" s="437"/>
      <c r="T22" s="485"/>
    </row>
    <row r="23" spans="1:17" ht="12.75">
      <c r="A23" s="333"/>
      <c r="B23" s="333"/>
      <c r="C23" s="499"/>
      <c r="D23" s="412"/>
      <c r="E23" s="499"/>
      <c r="F23" s="412"/>
      <c r="G23" s="499"/>
      <c r="H23" s="412"/>
      <c r="I23" s="499"/>
      <c r="J23" s="412"/>
      <c r="K23" s="499"/>
      <c r="L23" s="412"/>
      <c r="M23" s="499"/>
      <c r="N23" s="412"/>
      <c r="O23" s="499"/>
      <c r="P23" s="1"/>
      <c r="Q23" s="1"/>
    </row>
    <row r="24" spans="1:17" ht="12.75">
      <c r="A24" s="336" t="s">
        <v>263</v>
      </c>
      <c r="B24" s="336"/>
      <c r="C24" s="413"/>
      <c r="D24" s="413"/>
      <c r="E24" s="413"/>
      <c r="F24" s="413"/>
      <c r="G24" s="413"/>
      <c r="H24" s="413"/>
      <c r="I24" s="413"/>
      <c r="J24" s="413"/>
      <c r="K24" s="413"/>
      <c r="L24" s="413"/>
      <c r="M24" s="501"/>
      <c r="N24" s="1"/>
      <c r="O24" s="1"/>
      <c r="P24" s="1"/>
      <c r="Q24" s="1"/>
    </row>
    <row r="25" spans="1:17" ht="12.75">
      <c r="A25" s="337" t="s">
        <v>344</v>
      </c>
      <c r="B25" s="336"/>
      <c r="C25" s="413"/>
      <c r="D25" s="413"/>
      <c r="E25" s="413"/>
      <c r="F25" s="413"/>
      <c r="G25" s="413"/>
      <c r="H25" s="413"/>
      <c r="I25" s="413"/>
      <c r="J25" s="413"/>
      <c r="K25" s="413"/>
      <c r="L25" s="413"/>
      <c r="M25" s="1"/>
      <c r="N25" s="1"/>
      <c r="O25" s="1"/>
      <c r="P25" s="1"/>
      <c r="Q25" s="1"/>
    </row>
    <row r="26" spans="1:12" ht="12.75">
      <c r="A26" s="336" t="s">
        <v>281</v>
      </c>
      <c r="B26" s="333"/>
      <c r="C26" s="333"/>
      <c r="D26" s="333"/>
      <c r="E26" s="333"/>
      <c r="F26" s="333"/>
      <c r="G26" s="333"/>
      <c r="H26" s="333"/>
      <c r="I26" s="333"/>
      <c r="J26" s="333"/>
      <c r="K26" s="333"/>
      <c r="L26" s="333"/>
    </row>
    <row r="27" ht="12.75">
      <c r="A27" s="336"/>
    </row>
    <row r="30" spans="3:16" ht="12.75">
      <c r="C30" s="502"/>
      <c r="E30" s="502"/>
      <c r="G30" s="502"/>
      <c r="I30" s="502"/>
      <c r="K30" s="502"/>
      <c r="M30" s="502"/>
      <c r="O30" s="502"/>
      <c r="P30" s="485"/>
    </row>
  </sheetData>
  <mergeCells count="15">
    <mergeCell ref="M8:N8"/>
    <mergeCell ref="O8:Q8"/>
    <mergeCell ref="A8:B8"/>
    <mergeCell ref="C8:D8"/>
    <mergeCell ref="E8:F8"/>
    <mergeCell ref="G8:H8"/>
    <mergeCell ref="I8:J8"/>
    <mergeCell ref="K8:L8"/>
    <mergeCell ref="C6:N7"/>
    <mergeCell ref="A7:B7"/>
    <mergeCell ref="A1:P1"/>
    <mergeCell ref="A2:P2"/>
    <mergeCell ref="A3:P3"/>
    <mergeCell ref="A4:P4"/>
    <mergeCell ref="N5:P5"/>
  </mergeCells>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P26"/>
  <sheetViews>
    <sheetView workbookViewId="0" topLeftCell="A1"/>
  </sheetViews>
  <sheetFormatPr defaultColWidth="9.140625" defaultRowHeight="12.75"/>
  <cols>
    <col min="1" max="1" width="2.28125" style="339" customWidth="1"/>
    <col min="2" max="2" width="17.00390625" style="339" customWidth="1"/>
    <col min="3" max="3" width="10.7109375" style="339" customWidth="1"/>
    <col min="4" max="4" width="6.7109375" style="339" customWidth="1"/>
    <col min="5" max="5" width="10.7109375" style="339" customWidth="1"/>
    <col min="6" max="6" width="6.7109375" style="339" customWidth="1"/>
    <col min="7" max="7" width="10.7109375" style="339" customWidth="1"/>
    <col min="8" max="8" width="6.7109375" style="339" customWidth="1"/>
    <col min="9" max="9" width="10.7109375" style="339" customWidth="1"/>
    <col min="10" max="10" width="6.7109375" style="339" customWidth="1"/>
    <col min="11" max="11" width="10.7109375" style="339" customWidth="1"/>
    <col min="12" max="12" width="6.7109375" style="339" customWidth="1"/>
    <col min="13" max="13" width="10.7109375" style="0" customWidth="1"/>
    <col min="14" max="14" width="4.7109375" style="0" customWidth="1"/>
  </cols>
  <sheetData>
    <row r="1" spans="1:14" s="339" customFormat="1" ht="5.1" customHeight="1">
      <c r="A1" s="292"/>
      <c r="B1" s="293"/>
      <c r="C1" s="293"/>
      <c r="D1" s="293"/>
      <c r="E1" s="293"/>
      <c r="F1" s="293"/>
      <c r="G1" s="293"/>
      <c r="H1" s="293"/>
      <c r="I1" s="293"/>
      <c r="J1" s="293"/>
      <c r="K1" s="293"/>
      <c r="L1" s="293"/>
      <c r="M1" s="61"/>
      <c r="N1" s="62"/>
    </row>
    <row r="2" spans="1:14" s="67" customFormat="1" ht="23.25">
      <c r="A2" s="2599" t="s">
        <v>396</v>
      </c>
      <c r="B2" s="2600"/>
      <c r="C2" s="2600"/>
      <c r="D2" s="2600"/>
      <c r="E2" s="2600"/>
      <c r="F2" s="2600"/>
      <c r="G2" s="2600"/>
      <c r="H2" s="2600"/>
      <c r="I2" s="2600"/>
      <c r="J2" s="2600"/>
      <c r="K2" s="2600"/>
      <c r="L2" s="2600"/>
      <c r="M2" s="2600"/>
      <c r="N2" s="2601"/>
    </row>
    <row r="3" spans="1:14" s="79" customFormat="1" ht="20.25">
      <c r="A3" s="2562" t="s">
        <v>33</v>
      </c>
      <c r="B3" s="2563"/>
      <c r="C3" s="2563"/>
      <c r="D3" s="2563"/>
      <c r="E3" s="2563"/>
      <c r="F3" s="2563"/>
      <c r="G3" s="2563"/>
      <c r="H3" s="2563"/>
      <c r="I3" s="2563"/>
      <c r="J3" s="2563"/>
      <c r="K3" s="2563"/>
      <c r="L3" s="2563"/>
      <c r="M3" s="2563"/>
      <c r="N3" s="2602"/>
    </row>
    <row r="4" spans="1:14" s="79" customFormat="1" ht="20.25">
      <c r="A4" s="2562" t="s">
        <v>228</v>
      </c>
      <c r="B4" s="2563"/>
      <c r="C4" s="2563"/>
      <c r="D4" s="2563"/>
      <c r="E4" s="2563"/>
      <c r="F4" s="2563"/>
      <c r="G4" s="2563"/>
      <c r="H4" s="2563"/>
      <c r="I4" s="2563"/>
      <c r="J4" s="2563"/>
      <c r="K4" s="2563"/>
      <c r="L4" s="2563"/>
      <c r="M4" s="2563"/>
      <c r="N4" s="2602"/>
    </row>
    <row r="5" spans="1:14" s="63" customFormat="1" ht="6" customHeight="1">
      <c r="A5" s="294"/>
      <c r="B5" s="295"/>
      <c r="C5" s="296"/>
      <c r="D5" s="296"/>
      <c r="E5" s="296"/>
      <c r="F5" s="296"/>
      <c r="G5" s="296"/>
      <c r="H5" s="296"/>
      <c r="I5" s="296"/>
      <c r="J5" s="296"/>
      <c r="K5" s="296"/>
      <c r="L5" s="296"/>
      <c r="M5" s="296"/>
      <c r="N5" s="417"/>
    </row>
    <row r="6" spans="1:15" s="63" customFormat="1" ht="12.75" customHeight="1">
      <c r="A6" s="297"/>
      <c r="B6" s="298"/>
      <c r="C6" s="2612" t="s">
        <v>335</v>
      </c>
      <c r="D6" s="2613"/>
      <c r="E6" s="2613"/>
      <c r="F6" s="2613"/>
      <c r="G6" s="2613"/>
      <c r="H6" s="2613"/>
      <c r="I6" s="2613"/>
      <c r="J6" s="2613"/>
      <c r="K6" s="2613"/>
      <c r="L6" s="2613"/>
      <c r="M6" s="503"/>
      <c r="N6" s="504"/>
      <c r="O6" s="388"/>
    </row>
    <row r="7" spans="1:15" s="63" customFormat="1" ht="12.75" customHeight="1">
      <c r="A7" s="297"/>
      <c r="B7" s="298"/>
      <c r="C7" s="2614"/>
      <c r="D7" s="2615"/>
      <c r="E7" s="2615"/>
      <c r="F7" s="2615"/>
      <c r="G7" s="2615"/>
      <c r="H7" s="2615"/>
      <c r="I7" s="2615"/>
      <c r="J7" s="2615"/>
      <c r="K7" s="2615"/>
      <c r="L7" s="2615"/>
      <c r="M7" s="505"/>
      <c r="N7" s="506"/>
      <c r="O7" s="388"/>
    </row>
    <row r="8" spans="1:15" s="63" customFormat="1" ht="12.75" customHeight="1">
      <c r="A8" s="445" t="s">
        <v>377</v>
      </c>
      <c r="B8" s="446"/>
      <c r="C8" s="2608" t="s">
        <v>356</v>
      </c>
      <c r="D8" s="2609"/>
      <c r="E8" s="2609"/>
      <c r="F8" s="2609"/>
      <c r="G8" s="2609"/>
      <c r="H8" s="2609"/>
      <c r="I8" s="2609"/>
      <c r="J8" s="2609"/>
      <c r="K8" s="2609" t="s">
        <v>357</v>
      </c>
      <c r="L8" s="2609"/>
      <c r="M8" s="505"/>
      <c r="N8" s="506"/>
      <c r="O8" s="388"/>
    </row>
    <row r="9" spans="1:15" s="63" customFormat="1" ht="12.75" customHeight="1">
      <c r="A9" s="445" t="s">
        <v>176</v>
      </c>
      <c r="B9" s="446"/>
      <c r="C9" s="2608" t="s">
        <v>359</v>
      </c>
      <c r="D9" s="2609"/>
      <c r="E9" s="2609" t="s">
        <v>368</v>
      </c>
      <c r="F9" s="2609"/>
      <c r="G9" s="2609" t="s">
        <v>369</v>
      </c>
      <c r="H9" s="2609"/>
      <c r="I9" s="2609" t="s">
        <v>370</v>
      </c>
      <c r="J9" s="2609"/>
      <c r="K9" s="2609" t="s">
        <v>360</v>
      </c>
      <c r="L9" s="2609"/>
      <c r="M9" s="2616" t="s">
        <v>229</v>
      </c>
      <c r="N9" s="2617"/>
      <c r="O9" s="388"/>
    </row>
    <row r="10" spans="1:15" s="63" customFormat="1" ht="9.95" customHeight="1">
      <c r="A10" s="305"/>
      <c r="B10" s="85"/>
      <c r="C10" s="306"/>
      <c r="D10" s="85"/>
      <c r="E10" s="85"/>
      <c r="F10" s="85"/>
      <c r="G10" s="85"/>
      <c r="H10" s="85"/>
      <c r="I10" s="85"/>
      <c r="J10" s="85"/>
      <c r="K10" s="85"/>
      <c r="L10" s="85"/>
      <c r="M10" s="507"/>
      <c r="N10" s="508"/>
      <c r="O10" s="388"/>
    </row>
    <row r="11" spans="1:15" s="63" customFormat="1" ht="9.95" customHeight="1">
      <c r="A11" s="340"/>
      <c r="B11" s="341"/>
      <c r="C11" s="342"/>
      <c r="D11" s="343"/>
      <c r="E11" s="343"/>
      <c r="F11" s="343"/>
      <c r="G11" s="343"/>
      <c r="H11" s="343"/>
      <c r="I11" s="343"/>
      <c r="J11" s="343"/>
      <c r="K11" s="343"/>
      <c r="L11" s="343"/>
      <c r="M11" s="344"/>
      <c r="N11" s="345"/>
      <c r="O11" s="388"/>
    </row>
    <row r="12" spans="1:16" s="79" customFormat="1" ht="24.95" customHeight="1">
      <c r="A12" s="346"/>
      <c r="B12" s="474" t="s">
        <v>392</v>
      </c>
      <c r="C12" s="376">
        <v>1184</v>
      </c>
      <c r="D12" s="476"/>
      <c r="E12" s="350">
        <v>17</v>
      </c>
      <c r="F12" s="478"/>
      <c r="G12" s="480" t="s">
        <v>361</v>
      </c>
      <c r="H12" s="478"/>
      <c r="I12" s="480" t="s">
        <v>361</v>
      </c>
      <c r="J12" s="478"/>
      <c r="K12" s="480" t="s">
        <v>361</v>
      </c>
      <c r="L12" s="478"/>
      <c r="M12" s="378">
        <f aca="true" t="shared" si="0" ref="M12:M17">SUM(C12:K12)</f>
        <v>1201</v>
      </c>
      <c r="N12" s="427"/>
      <c r="O12" s="67"/>
      <c r="P12" s="380"/>
    </row>
    <row r="13" spans="1:16" s="79" customFormat="1" ht="24.95" customHeight="1">
      <c r="A13" s="346"/>
      <c r="B13" s="474" t="s">
        <v>393</v>
      </c>
      <c r="C13" s="376">
        <v>1275</v>
      </c>
      <c r="D13" s="476"/>
      <c r="E13" s="350">
        <v>171</v>
      </c>
      <c r="F13" s="478"/>
      <c r="G13" s="480" t="s">
        <v>361</v>
      </c>
      <c r="H13" s="478"/>
      <c r="I13" s="480" t="s">
        <v>361</v>
      </c>
      <c r="J13" s="478"/>
      <c r="K13" s="480" t="s">
        <v>361</v>
      </c>
      <c r="L13" s="478"/>
      <c r="M13" s="378">
        <f t="shared" si="0"/>
        <v>1446</v>
      </c>
      <c r="N13" s="427"/>
      <c r="O13" s="67"/>
      <c r="P13" s="380"/>
    </row>
    <row r="14" spans="1:16" s="79" customFormat="1" ht="24.95" customHeight="1">
      <c r="A14" s="346"/>
      <c r="B14" s="474" t="s">
        <v>382</v>
      </c>
      <c r="C14" s="376">
        <v>522</v>
      </c>
      <c r="D14" s="476"/>
      <c r="E14" s="350">
        <v>746</v>
      </c>
      <c r="F14" s="478"/>
      <c r="G14" s="350">
        <v>95</v>
      </c>
      <c r="H14" s="478"/>
      <c r="I14" s="480" t="s">
        <v>361</v>
      </c>
      <c r="J14" s="478"/>
      <c r="K14" s="480" t="s">
        <v>361</v>
      </c>
      <c r="L14" s="478"/>
      <c r="M14" s="378">
        <f t="shared" si="0"/>
        <v>1363</v>
      </c>
      <c r="N14" s="427"/>
      <c r="O14" s="67"/>
      <c r="P14" s="380"/>
    </row>
    <row r="15" spans="1:16" s="79" customFormat="1" ht="24.95" customHeight="1">
      <c r="A15" s="346"/>
      <c r="B15" s="474" t="s">
        <v>383</v>
      </c>
      <c r="C15" s="376">
        <v>8</v>
      </c>
      <c r="D15" s="476"/>
      <c r="E15" s="350">
        <v>56</v>
      </c>
      <c r="F15" s="478"/>
      <c r="G15" s="350">
        <v>138</v>
      </c>
      <c r="H15" s="478"/>
      <c r="I15" s="350">
        <v>12</v>
      </c>
      <c r="J15" s="478"/>
      <c r="K15" s="480" t="s">
        <v>361</v>
      </c>
      <c r="L15" s="478"/>
      <c r="M15" s="378">
        <f t="shared" si="0"/>
        <v>214</v>
      </c>
      <c r="N15" s="427"/>
      <c r="O15" s="67"/>
      <c r="P15" s="380"/>
    </row>
    <row r="16" spans="1:16" s="79" customFormat="1" ht="24.95" customHeight="1">
      <c r="A16" s="346"/>
      <c r="B16" s="474" t="s">
        <v>384</v>
      </c>
      <c r="C16" s="361" t="s">
        <v>361</v>
      </c>
      <c r="D16" s="476"/>
      <c r="E16" s="350">
        <v>1</v>
      </c>
      <c r="F16" s="478"/>
      <c r="G16" s="350">
        <v>16</v>
      </c>
      <c r="H16" s="478"/>
      <c r="I16" s="350">
        <v>17</v>
      </c>
      <c r="J16" s="478"/>
      <c r="K16" s="480" t="s">
        <v>361</v>
      </c>
      <c r="L16" s="478"/>
      <c r="M16" s="378">
        <f t="shared" si="0"/>
        <v>34</v>
      </c>
      <c r="N16" s="427"/>
      <c r="O16" s="67"/>
      <c r="P16" s="380"/>
    </row>
    <row r="17" spans="1:16" s="79" customFormat="1" ht="24.95" customHeight="1">
      <c r="A17" s="346"/>
      <c r="B17" s="474" t="s">
        <v>385</v>
      </c>
      <c r="C17" s="361">
        <v>1</v>
      </c>
      <c r="D17" s="476"/>
      <c r="E17" s="480" t="s">
        <v>361</v>
      </c>
      <c r="F17" s="478"/>
      <c r="G17" s="350">
        <v>6</v>
      </c>
      <c r="H17" s="478"/>
      <c r="I17" s="350">
        <v>18</v>
      </c>
      <c r="J17" s="478"/>
      <c r="K17" s="350">
        <v>9</v>
      </c>
      <c r="L17" s="478"/>
      <c r="M17" s="378">
        <f t="shared" si="0"/>
        <v>34</v>
      </c>
      <c r="N17" s="427"/>
      <c r="O17" s="67"/>
      <c r="P17" s="380"/>
    </row>
    <row r="18" spans="1:16" s="79" customFormat="1" ht="24.95" customHeight="1">
      <c r="A18" s="346"/>
      <c r="B18" s="474" t="s">
        <v>262</v>
      </c>
      <c r="C18" s="376">
        <f>SUM(C12:C17)</f>
        <v>2990</v>
      </c>
      <c r="D18" s="476"/>
      <c r="E18" s="350">
        <f>SUM(E12:E17)</f>
        <v>991</v>
      </c>
      <c r="F18" s="478"/>
      <c r="G18" s="350">
        <f>SUM(G12:G17)</f>
        <v>255</v>
      </c>
      <c r="H18" s="478"/>
      <c r="I18" s="350">
        <f>SUM(I12:I17)</f>
        <v>47</v>
      </c>
      <c r="J18" s="478"/>
      <c r="K18" s="350">
        <f>SUM(K12:K17)</f>
        <v>9</v>
      </c>
      <c r="L18" s="478"/>
      <c r="M18" s="376">
        <f>SUM(M12:M17)</f>
        <v>4292</v>
      </c>
      <c r="N18" s="427"/>
      <c r="O18" s="67"/>
      <c r="P18" s="380"/>
    </row>
    <row r="19" spans="1:15" s="339" customFormat="1" ht="5.1" customHeight="1">
      <c r="A19" s="326"/>
      <c r="B19" s="329"/>
      <c r="C19" s="328"/>
      <c r="D19" s="329"/>
      <c r="E19" s="329"/>
      <c r="F19" s="329"/>
      <c r="G19" s="329"/>
      <c r="H19" s="329"/>
      <c r="I19" s="329"/>
      <c r="J19" s="329"/>
      <c r="K19" s="329"/>
      <c r="L19" s="329"/>
      <c r="M19" s="429"/>
      <c r="N19" s="430"/>
      <c r="O19" s="411"/>
    </row>
    <row r="20" spans="1:15" ht="12.75">
      <c r="A20" s="333"/>
      <c r="B20" s="333"/>
      <c r="C20" s="412"/>
      <c r="D20" s="412"/>
      <c r="E20" s="412"/>
      <c r="F20" s="412"/>
      <c r="G20" s="412"/>
      <c r="H20" s="412"/>
      <c r="I20" s="412"/>
      <c r="J20" s="412"/>
      <c r="K20" s="412"/>
      <c r="L20" s="412"/>
      <c r="M20" s="412"/>
      <c r="N20" s="412"/>
      <c r="O20" s="1"/>
    </row>
    <row r="21" spans="1:13" ht="12.75">
      <c r="A21" s="336" t="s">
        <v>263</v>
      </c>
      <c r="B21" s="336"/>
      <c r="C21" s="336"/>
      <c r="D21" s="336"/>
      <c r="E21" s="336"/>
      <c r="F21" s="336"/>
      <c r="G21" s="336"/>
      <c r="H21" s="336"/>
      <c r="I21" s="336"/>
      <c r="J21" s="336"/>
      <c r="K21" s="336"/>
      <c r="L21" s="336"/>
      <c r="M21" s="431"/>
    </row>
    <row r="22" spans="1:12" ht="12.75">
      <c r="A22" s="337" t="s">
        <v>366</v>
      </c>
      <c r="B22" s="336"/>
      <c r="C22" s="336"/>
      <c r="D22" s="336"/>
      <c r="E22" s="336"/>
      <c r="F22" s="336"/>
      <c r="G22" s="336"/>
      <c r="H22" s="336"/>
      <c r="I22" s="336"/>
      <c r="J22" s="336"/>
      <c r="K22" s="336"/>
      <c r="L22" s="336"/>
    </row>
    <row r="23" spans="1:12" ht="12.75">
      <c r="A23" s="338"/>
      <c r="B23" s="333"/>
      <c r="C23" s="333"/>
      <c r="D23" s="333"/>
      <c r="E23" s="333"/>
      <c r="F23" s="333"/>
      <c r="G23" s="333"/>
      <c r="H23" s="333"/>
      <c r="I23" s="333"/>
      <c r="J23" s="333"/>
      <c r="K23" s="333"/>
      <c r="L23" s="333"/>
    </row>
    <row r="24" spans="1:12" ht="12.75">
      <c r="A24" s="336"/>
      <c r="B24" s="336"/>
      <c r="C24" s="336"/>
      <c r="D24" s="336"/>
      <c r="E24" s="336"/>
      <c r="F24" s="336"/>
      <c r="G24" s="336"/>
      <c r="H24" s="336"/>
      <c r="I24" s="336"/>
      <c r="J24" s="336"/>
      <c r="K24" s="336"/>
      <c r="L24" s="336"/>
    </row>
    <row r="26" spans="3:13" ht="12.75">
      <c r="C26" s="384"/>
      <c r="E26" s="384"/>
      <c r="G26" s="384"/>
      <c r="I26" s="384"/>
      <c r="K26" s="384"/>
      <c r="M26" s="384"/>
    </row>
  </sheetData>
  <mergeCells count="15">
    <mergeCell ref="M9:N9"/>
    <mergeCell ref="C9:D9"/>
    <mergeCell ref="E9:F9"/>
    <mergeCell ref="G9:H9"/>
    <mergeCell ref="I9:J9"/>
    <mergeCell ref="K9:L9"/>
    <mergeCell ref="A2:N2"/>
    <mergeCell ref="A3:N3"/>
    <mergeCell ref="A4:N4"/>
    <mergeCell ref="C6:L7"/>
    <mergeCell ref="C8:D8"/>
    <mergeCell ref="E8:F8"/>
    <mergeCell ref="G8:H8"/>
    <mergeCell ref="I8:J8"/>
    <mergeCell ref="K8:L8"/>
  </mergeCells>
  <printOptions/>
  <pageMargins left="0.7" right="0.7" top="0.75" bottom="0.75" header="0.3" footer="0.3"/>
  <pageSetup horizontalDpi="600" verticalDpi="60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R27"/>
  <sheetViews>
    <sheetView workbookViewId="0" topLeftCell="A1"/>
  </sheetViews>
  <sheetFormatPr defaultColWidth="9.140625" defaultRowHeight="12.75"/>
  <cols>
    <col min="1" max="1" width="2.28125" style="339" customWidth="1"/>
    <col min="2" max="2" width="17.00390625" style="339" customWidth="1"/>
    <col min="3" max="3" width="15.7109375" style="339" customWidth="1"/>
    <col min="4" max="4" width="6.7109375" style="339" customWidth="1"/>
    <col min="5" max="5" width="15.8515625" style="339" customWidth="1"/>
    <col min="6" max="6" width="6.7109375" style="339" customWidth="1"/>
    <col min="7" max="7" width="15.8515625" style="339" customWidth="1"/>
    <col min="8" max="8" width="6.7109375" style="339" customWidth="1"/>
    <col min="9" max="9" width="15.7109375" style="339" customWidth="1"/>
    <col min="10" max="10" width="6.7109375" style="339" customWidth="1"/>
    <col min="11" max="11" width="15.7109375" style="339" customWidth="1"/>
    <col min="12" max="12" width="6.7109375" style="339" customWidth="1"/>
    <col min="13" max="13" width="15.7109375" style="0" customWidth="1"/>
    <col min="14" max="14" width="4.7109375" style="0" customWidth="1"/>
    <col min="16" max="16" width="13.8515625" style="0" bestFit="1" customWidth="1"/>
  </cols>
  <sheetData>
    <row r="1" spans="1:14" s="339" customFormat="1" ht="5.1" customHeight="1">
      <c r="A1" s="292"/>
      <c r="B1" s="293"/>
      <c r="C1" s="293"/>
      <c r="D1" s="293"/>
      <c r="E1" s="293"/>
      <c r="F1" s="293"/>
      <c r="G1" s="293"/>
      <c r="H1" s="293"/>
      <c r="I1" s="293"/>
      <c r="J1" s="293"/>
      <c r="K1" s="293"/>
      <c r="L1" s="293"/>
      <c r="M1" s="61"/>
      <c r="N1" s="62"/>
    </row>
    <row r="2" spans="1:14" s="67" customFormat="1" ht="23.25">
      <c r="A2" s="2599" t="s">
        <v>397</v>
      </c>
      <c r="B2" s="2600"/>
      <c r="C2" s="2600"/>
      <c r="D2" s="2600"/>
      <c r="E2" s="2600"/>
      <c r="F2" s="2600"/>
      <c r="G2" s="2600"/>
      <c r="H2" s="2600"/>
      <c r="I2" s="2600"/>
      <c r="J2" s="2600"/>
      <c r="K2" s="2600"/>
      <c r="L2" s="2600"/>
      <c r="M2" s="2600"/>
      <c r="N2" s="2601"/>
    </row>
    <row r="3" spans="1:14" s="79" customFormat="1" ht="20.25">
      <c r="A3" s="2562" t="s">
        <v>35</v>
      </c>
      <c r="B3" s="2563"/>
      <c r="C3" s="2563"/>
      <c r="D3" s="2563"/>
      <c r="E3" s="2563"/>
      <c r="F3" s="2563"/>
      <c r="G3" s="2563"/>
      <c r="H3" s="2563"/>
      <c r="I3" s="2563"/>
      <c r="J3" s="2563"/>
      <c r="K3" s="2563"/>
      <c r="L3" s="2563"/>
      <c r="M3" s="2563"/>
      <c r="N3" s="2602"/>
    </row>
    <row r="4" spans="1:14" s="79" customFormat="1" ht="20.25">
      <c r="A4" s="2562" t="s">
        <v>228</v>
      </c>
      <c r="B4" s="2563"/>
      <c r="C4" s="2563"/>
      <c r="D4" s="2563"/>
      <c r="E4" s="2563"/>
      <c r="F4" s="2563"/>
      <c r="G4" s="2563"/>
      <c r="H4" s="2563"/>
      <c r="I4" s="2563"/>
      <c r="J4" s="2563"/>
      <c r="K4" s="2563"/>
      <c r="L4" s="2563"/>
      <c r="M4" s="2563"/>
      <c r="N4" s="2602"/>
    </row>
    <row r="5" spans="1:14" s="63" customFormat="1" ht="6" customHeight="1">
      <c r="A5" s="294"/>
      <c r="B5" s="295"/>
      <c r="C5" s="296"/>
      <c r="D5" s="296"/>
      <c r="E5" s="296"/>
      <c r="F5" s="296"/>
      <c r="G5" s="296"/>
      <c r="H5" s="296"/>
      <c r="I5" s="296"/>
      <c r="J5" s="296"/>
      <c r="K5" s="296"/>
      <c r="L5" s="296"/>
      <c r="M5" s="296"/>
      <c r="N5" s="417"/>
    </row>
    <row r="6" spans="1:18" s="63" customFormat="1" ht="15.75">
      <c r="A6" s="297"/>
      <c r="B6" s="298"/>
      <c r="C6" s="2612" t="s">
        <v>335</v>
      </c>
      <c r="D6" s="2613"/>
      <c r="E6" s="2613"/>
      <c r="F6" s="2613"/>
      <c r="G6" s="2613"/>
      <c r="H6" s="2613"/>
      <c r="I6" s="2613"/>
      <c r="J6" s="2613"/>
      <c r="K6" s="2613"/>
      <c r="L6" s="2613"/>
      <c r="M6" s="503"/>
      <c r="N6" s="504"/>
      <c r="O6" s="388"/>
      <c r="P6" s="388"/>
      <c r="Q6" s="388"/>
      <c r="R6" s="388"/>
    </row>
    <row r="7" spans="1:18" s="63" customFormat="1" ht="15.75">
      <c r="A7" s="297"/>
      <c r="B7" s="298"/>
      <c r="C7" s="2614"/>
      <c r="D7" s="2615"/>
      <c r="E7" s="2615"/>
      <c r="F7" s="2615"/>
      <c r="G7" s="2615"/>
      <c r="H7" s="2615"/>
      <c r="I7" s="2615"/>
      <c r="J7" s="2615"/>
      <c r="K7" s="2615"/>
      <c r="L7" s="2615"/>
      <c r="M7" s="505"/>
      <c r="N7" s="506"/>
      <c r="O7" s="388"/>
      <c r="P7" s="388"/>
      <c r="Q7" s="388"/>
      <c r="R7" s="388"/>
    </row>
    <row r="8" spans="1:18" s="63" customFormat="1" ht="15.75">
      <c r="A8" s="445" t="s">
        <v>377</v>
      </c>
      <c r="B8" s="446"/>
      <c r="C8" s="2608" t="s">
        <v>356</v>
      </c>
      <c r="D8" s="2609"/>
      <c r="E8" s="2609"/>
      <c r="F8" s="2609"/>
      <c r="G8" s="2609"/>
      <c r="H8" s="2609"/>
      <c r="I8" s="2609"/>
      <c r="J8" s="2609"/>
      <c r="K8" s="2609" t="s">
        <v>357</v>
      </c>
      <c r="L8" s="2609"/>
      <c r="M8" s="505"/>
      <c r="N8" s="506"/>
      <c r="O8" s="388"/>
      <c r="P8" s="388"/>
      <c r="Q8" s="388"/>
      <c r="R8" s="388"/>
    </row>
    <row r="9" spans="1:18" s="63" customFormat="1" ht="12.75">
      <c r="A9" s="445" t="s">
        <v>176</v>
      </c>
      <c r="B9" s="446"/>
      <c r="C9" s="2608" t="s">
        <v>359</v>
      </c>
      <c r="D9" s="2609"/>
      <c r="E9" s="2609" t="s">
        <v>368</v>
      </c>
      <c r="F9" s="2609"/>
      <c r="G9" s="2609" t="s">
        <v>369</v>
      </c>
      <c r="H9" s="2609"/>
      <c r="I9" s="2609" t="s">
        <v>370</v>
      </c>
      <c r="J9" s="2609"/>
      <c r="K9" s="2609" t="s">
        <v>360</v>
      </c>
      <c r="L9" s="2609"/>
      <c r="M9" s="2616" t="s">
        <v>229</v>
      </c>
      <c r="N9" s="2617"/>
      <c r="O9" s="388"/>
      <c r="P9" s="388"/>
      <c r="Q9" s="388"/>
      <c r="R9" s="388"/>
    </row>
    <row r="10" spans="1:18" s="63" customFormat="1" ht="9.95" customHeight="1">
      <c r="A10" s="305"/>
      <c r="B10" s="85"/>
      <c r="C10" s="306"/>
      <c r="D10" s="85"/>
      <c r="E10" s="85"/>
      <c r="F10" s="85"/>
      <c r="G10" s="85"/>
      <c r="H10" s="85"/>
      <c r="I10" s="85"/>
      <c r="J10" s="85"/>
      <c r="K10" s="85"/>
      <c r="L10" s="85"/>
      <c r="M10" s="507"/>
      <c r="N10" s="508"/>
      <c r="O10" s="388"/>
      <c r="P10" s="388"/>
      <c r="Q10" s="388"/>
      <c r="R10" s="388"/>
    </row>
    <row r="11" spans="1:18" s="63" customFormat="1" ht="9.95" customHeight="1">
      <c r="A11" s="340"/>
      <c r="B11" s="341"/>
      <c r="C11" s="342"/>
      <c r="D11" s="343"/>
      <c r="E11" s="343"/>
      <c r="F11" s="343"/>
      <c r="G11" s="343"/>
      <c r="H11" s="343"/>
      <c r="I11" s="343"/>
      <c r="J11" s="343"/>
      <c r="K11" s="343"/>
      <c r="L11" s="343"/>
      <c r="M11" s="344"/>
      <c r="N11" s="345"/>
      <c r="O11" s="388"/>
      <c r="P11" s="388"/>
      <c r="Q11" s="388"/>
      <c r="R11" s="388"/>
    </row>
    <row r="12" spans="1:18" s="79" customFormat="1" ht="24.95" customHeight="1">
      <c r="A12" s="346"/>
      <c r="B12" s="474" t="s">
        <v>392</v>
      </c>
      <c r="C12" s="490">
        <v>125407569.84</v>
      </c>
      <c r="D12" s="476"/>
      <c r="E12" s="491">
        <v>26605406.69</v>
      </c>
      <c r="F12" s="478"/>
      <c r="G12" s="492" t="s">
        <v>279</v>
      </c>
      <c r="H12" s="478"/>
      <c r="I12" s="492" t="s">
        <v>279</v>
      </c>
      <c r="J12" s="478"/>
      <c r="K12" s="492" t="s">
        <v>279</v>
      </c>
      <c r="L12" s="478"/>
      <c r="M12" s="352">
        <f aca="true" t="shared" si="0" ref="M12:M18">SUM(C12:K12)</f>
        <v>152012976.53</v>
      </c>
      <c r="N12" s="427"/>
      <c r="O12" s="67"/>
      <c r="P12" s="435"/>
      <c r="Q12" s="67"/>
      <c r="R12" s="67"/>
    </row>
    <row r="13" spans="1:18" s="79" customFormat="1" ht="24.95" customHeight="1">
      <c r="A13" s="346"/>
      <c r="B13" s="474" t="s">
        <v>393</v>
      </c>
      <c r="C13" s="475">
        <v>317628380.1</v>
      </c>
      <c r="D13" s="476"/>
      <c r="E13" s="477">
        <v>299023649.44</v>
      </c>
      <c r="F13" s="478"/>
      <c r="G13" s="492" t="s">
        <v>279</v>
      </c>
      <c r="H13" s="478"/>
      <c r="I13" s="492" t="s">
        <v>279</v>
      </c>
      <c r="J13" s="478"/>
      <c r="K13" s="492" t="s">
        <v>279</v>
      </c>
      <c r="L13" s="478"/>
      <c r="M13" s="494">
        <f t="shared" si="0"/>
        <v>616652029.54</v>
      </c>
      <c r="N13" s="427"/>
      <c r="O13" s="67"/>
      <c r="P13" s="435"/>
      <c r="Q13" s="67"/>
      <c r="R13" s="67"/>
    </row>
    <row r="14" spans="1:18" s="79" customFormat="1" ht="24.95" customHeight="1">
      <c r="A14" s="346"/>
      <c r="B14" s="474" t="s">
        <v>382</v>
      </c>
      <c r="C14" s="475">
        <v>213779473.31</v>
      </c>
      <c r="D14" s="509"/>
      <c r="E14" s="477">
        <v>2502267552.1</v>
      </c>
      <c r="F14" s="478"/>
      <c r="G14" s="491">
        <v>1604700701.5</v>
      </c>
      <c r="H14" s="478"/>
      <c r="I14" s="492" t="s">
        <v>279</v>
      </c>
      <c r="J14" s="478"/>
      <c r="K14" s="492" t="s">
        <v>279</v>
      </c>
      <c r="L14" s="478"/>
      <c r="M14" s="494">
        <f t="shared" si="0"/>
        <v>4320747726.91</v>
      </c>
      <c r="N14" s="427"/>
      <c r="O14" s="67"/>
      <c r="P14" s="435"/>
      <c r="Q14" s="67"/>
      <c r="R14" s="67"/>
    </row>
    <row r="15" spans="1:18" s="79" customFormat="1" ht="24.95" customHeight="1">
      <c r="A15" s="346"/>
      <c r="B15" s="474" t="s">
        <v>383</v>
      </c>
      <c r="C15" s="475">
        <v>4499064.65</v>
      </c>
      <c r="D15" s="476"/>
      <c r="E15" s="477">
        <v>281065716.36</v>
      </c>
      <c r="F15" s="478"/>
      <c r="G15" s="477">
        <v>4813039157.3</v>
      </c>
      <c r="H15" s="478"/>
      <c r="I15" s="491">
        <v>1914772765.9</v>
      </c>
      <c r="J15" s="478"/>
      <c r="K15" s="492" t="s">
        <v>279</v>
      </c>
      <c r="L15" s="478"/>
      <c r="M15" s="494">
        <f t="shared" si="0"/>
        <v>7013376704.210001</v>
      </c>
      <c r="N15" s="427"/>
      <c r="O15" s="67"/>
      <c r="P15" s="435"/>
      <c r="Q15" s="67"/>
      <c r="R15" s="67"/>
    </row>
    <row r="16" spans="1:18" s="79" customFormat="1" ht="24.95" customHeight="1">
      <c r="A16" s="346"/>
      <c r="B16" s="474" t="s">
        <v>384</v>
      </c>
      <c r="C16" s="496" t="s">
        <v>279</v>
      </c>
      <c r="D16" s="476"/>
      <c r="E16" s="477">
        <v>6420835.86</v>
      </c>
      <c r="F16" s="478"/>
      <c r="G16" s="477">
        <v>807378399.07</v>
      </c>
      <c r="H16" s="478"/>
      <c r="I16" s="477">
        <v>4502665207.5</v>
      </c>
      <c r="J16" s="478"/>
      <c r="K16" s="492" t="s">
        <v>279</v>
      </c>
      <c r="L16" s="478"/>
      <c r="M16" s="494">
        <f t="shared" si="0"/>
        <v>5316464442.43</v>
      </c>
      <c r="N16" s="427"/>
      <c r="O16" s="67"/>
      <c r="P16" s="435"/>
      <c r="Q16" s="67"/>
      <c r="R16" s="67"/>
    </row>
    <row r="17" spans="1:18" s="79" customFormat="1" ht="24.95" customHeight="1">
      <c r="A17" s="346"/>
      <c r="B17" s="474" t="s">
        <v>385</v>
      </c>
      <c r="C17" s="361">
        <v>629849.69</v>
      </c>
      <c r="D17" s="476"/>
      <c r="E17" s="492" t="s">
        <v>279</v>
      </c>
      <c r="F17" s="478"/>
      <c r="G17" s="477">
        <v>349586323.7</v>
      </c>
      <c r="H17" s="478"/>
      <c r="I17" s="477">
        <v>7111132759.3</v>
      </c>
      <c r="J17" s="478"/>
      <c r="K17" s="491">
        <v>20790870780.3</v>
      </c>
      <c r="L17" s="478"/>
      <c r="M17" s="494">
        <f t="shared" si="0"/>
        <v>28252219712.989998</v>
      </c>
      <c r="N17" s="427"/>
      <c r="O17" s="67"/>
      <c r="P17" s="435"/>
      <c r="Q17" s="67"/>
      <c r="R17" s="67"/>
    </row>
    <row r="18" spans="1:18" s="79" customFormat="1" ht="24.95" customHeight="1">
      <c r="A18" s="346"/>
      <c r="B18" s="474" t="s">
        <v>262</v>
      </c>
      <c r="C18" s="490">
        <f>SUM(C12:C17)</f>
        <v>661944337.59</v>
      </c>
      <c r="D18" s="476"/>
      <c r="E18" s="491">
        <f>SUM(E12:E17)</f>
        <v>3115383160.4500003</v>
      </c>
      <c r="F18" s="478"/>
      <c r="G18" s="491">
        <f>SUM(G12:G17)</f>
        <v>7574704581.57</v>
      </c>
      <c r="H18" s="478"/>
      <c r="I18" s="491">
        <f>SUM(I12:I17)</f>
        <v>13528570732.7</v>
      </c>
      <c r="J18" s="478"/>
      <c r="K18" s="491">
        <f>SUM(K12:K17)</f>
        <v>20790870780.3</v>
      </c>
      <c r="L18" s="478"/>
      <c r="M18" s="352">
        <f t="shared" si="0"/>
        <v>45671473592.61</v>
      </c>
      <c r="N18" s="427"/>
      <c r="O18" s="67"/>
      <c r="P18" s="435"/>
      <c r="Q18" s="67"/>
      <c r="R18" s="67"/>
    </row>
    <row r="19" spans="1:18" s="79" customFormat="1" ht="24.95" customHeight="1">
      <c r="A19" s="346"/>
      <c r="B19" s="474" t="s">
        <v>343</v>
      </c>
      <c r="C19" s="510">
        <f>+C18/M$18</f>
        <v>0.014493605866422225</v>
      </c>
      <c r="D19" s="476"/>
      <c r="E19" s="353">
        <f>+E18/M$18</f>
        <v>0.06821288903964977</v>
      </c>
      <c r="F19" s="478"/>
      <c r="G19" s="353">
        <f>+G18/M18</f>
        <v>0.16585198562096856</v>
      </c>
      <c r="H19" s="478"/>
      <c r="I19" s="353">
        <f>+I18/M18</f>
        <v>0.29621489451763666</v>
      </c>
      <c r="J19" s="478"/>
      <c r="K19" s="353">
        <f>+K18/M18</f>
        <v>0.45522662495532273</v>
      </c>
      <c r="L19" s="478"/>
      <c r="M19" s="511">
        <v>1</v>
      </c>
      <c r="N19" s="427"/>
      <c r="O19" s="67"/>
      <c r="P19" s="486"/>
      <c r="Q19" s="67"/>
      <c r="R19" s="67"/>
    </row>
    <row r="20" spans="1:18" s="339" customFormat="1" ht="5.1" customHeight="1">
      <c r="A20" s="326"/>
      <c r="B20" s="329"/>
      <c r="C20" s="328"/>
      <c r="D20" s="329"/>
      <c r="E20" s="329"/>
      <c r="F20" s="329"/>
      <c r="G20" s="329"/>
      <c r="H20" s="329"/>
      <c r="I20" s="329"/>
      <c r="J20" s="329"/>
      <c r="K20" s="329"/>
      <c r="L20" s="329"/>
      <c r="M20" s="429"/>
      <c r="N20" s="430"/>
      <c r="O20" s="411"/>
      <c r="P20" s="411"/>
      <c r="Q20" s="411"/>
      <c r="R20" s="411"/>
    </row>
    <row r="21" spans="1:18" ht="12.75">
      <c r="A21" s="333"/>
      <c r="B21" s="333"/>
      <c r="C21" s="412"/>
      <c r="D21" s="412"/>
      <c r="E21" s="412"/>
      <c r="F21" s="412"/>
      <c r="G21" s="412"/>
      <c r="H21" s="412"/>
      <c r="I21" s="412"/>
      <c r="J21" s="412"/>
      <c r="K21" s="412"/>
      <c r="L21" s="412"/>
      <c r="M21" s="412"/>
      <c r="N21" s="412"/>
      <c r="O21" s="1"/>
      <c r="P21" s="1"/>
      <c r="Q21" s="1"/>
      <c r="R21" s="1"/>
    </row>
    <row r="22" spans="1:18" ht="12.75">
      <c r="A22" s="336" t="s">
        <v>263</v>
      </c>
      <c r="B22" s="336"/>
      <c r="C22" s="413"/>
      <c r="D22" s="413"/>
      <c r="E22" s="413"/>
      <c r="F22" s="413"/>
      <c r="G22" s="413"/>
      <c r="H22" s="413"/>
      <c r="I22" s="413"/>
      <c r="J22" s="413"/>
      <c r="K22" s="413"/>
      <c r="L22" s="413"/>
      <c r="M22" s="501"/>
      <c r="N22" s="1"/>
      <c r="O22" s="1"/>
      <c r="P22" s="1"/>
      <c r="Q22" s="1"/>
      <c r="R22" s="1"/>
    </row>
    <row r="23" spans="1:18" ht="12.75">
      <c r="A23" s="337" t="s">
        <v>366</v>
      </c>
      <c r="B23" s="336"/>
      <c r="C23" s="501"/>
      <c r="D23" s="413"/>
      <c r="E23" s="501"/>
      <c r="F23" s="413"/>
      <c r="G23" s="501"/>
      <c r="H23" s="413"/>
      <c r="I23" s="501"/>
      <c r="J23" s="413"/>
      <c r="K23" s="501"/>
      <c r="L23" s="413"/>
      <c r="M23" s="501"/>
      <c r="N23" s="1"/>
      <c r="O23" s="1"/>
      <c r="P23" s="1"/>
      <c r="Q23" s="1"/>
      <c r="R23" s="1"/>
    </row>
    <row r="24" spans="1:13" ht="12.75">
      <c r="A24" s="336" t="s">
        <v>281</v>
      </c>
      <c r="B24" s="333"/>
      <c r="C24" s="333"/>
      <c r="D24" s="333"/>
      <c r="E24" s="333"/>
      <c r="F24" s="333"/>
      <c r="G24" s="333"/>
      <c r="H24" s="333"/>
      <c r="I24" s="333"/>
      <c r="J24" s="333"/>
      <c r="K24" s="333"/>
      <c r="L24" s="333"/>
      <c r="M24" s="431"/>
    </row>
    <row r="25" ht="12.75">
      <c r="A25" s="336"/>
    </row>
    <row r="27" spans="3:14" ht="12.75">
      <c r="C27" s="437"/>
      <c r="D27" s="437"/>
      <c r="E27" s="437"/>
      <c r="F27" s="437"/>
      <c r="G27" s="437"/>
      <c r="H27" s="437"/>
      <c r="I27" s="437"/>
      <c r="J27" s="437"/>
      <c r="K27" s="437"/>
      <c r="L27" s="437"/>
      <c r="M27" s="437"/>
      <c r="N27" s="387"/>
    </row>
  </sheetData>
  <mergeCells count="15">
    <mergeCell ref="M9:N9"/>
    <mergeCell ref="C9:D9"/>
    <mergeCell ref="E9:F9"/>
    <mergeCell ref="G9:H9"/>
    <mergeCell ref="I9:J9"/>
    <mergeCell ref="K9:L9"/>
    <mergeCell ref="A2:N2"/>
    <mergeCell ref="A3:N3"/>
    <mergeCell ref="A4:N4"/>
    <mergeCell ref="C6:L7"/>
    <mergeCell ref="C8:D8"/>
    <mergeCell ref="E8:F8"/>
    <mergeCell ref="G8:H8"/>
    <mergeCell ref="I8:J8"/>
    <mergeCell ref="K8:L8"/>
  </mergeCells>
  <printOptions/>
  <pageMargins left="0.7" right="0.7" top="0.75" bottom="0.75" header="0.3" footer="0.3"/>
  <pageSetup horizontalDpi="600" verticalDpi="60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N24"/>
  <sheetViews>
    <sheetView workbookViewId="0" topLeftCell="A1"/>
  </sheetViews>
  <sheetFormatPr defaultColWidth="9.140625" defaultRowHeight="12.75"/>
  <cols>
    <col min="1" max="1" width="2.28125" style="339" customWidth="1"/>
    <col min="2" max="2" width="17.00390625" style="339" customWidth="1"/>
    <col min="3" max="3" width="12.7109375" style="339" customWidth="1"/>
    <col min="4" max="4" width="6.7109375" style="339" customWidth="1"/>
    <col min="5" max="5" width="12.7109375" style="339" customWidth="1"/>
    <col min="6" max="6" width="6.7109375" style="339" customWidth="1"/>
    <col min="7" max="7" width="12.7109375" style="339" customWidth="1"/>
    <col min="8" max="8" width="6.7109375" style="339" customWidth="1"/>
    <col min="9" max="9" width="12.7109375" style="339" customWidth="1"/>
    <col min="10" max="10" width="6.7109375" style="339" customWidth="1"/>
    <col min="11" max="11" width="12.7109375" style="339" customWidth="1"/>
    <col min="12" max="12" width="6.7109375" style="339" customWidth="1"/>
  </cols>
  <sheetData>
    <row r="1" spans="1:13" s="339" customFormat="1" ht="5.1" customHeight="1">
      <c r="A1" s="292"/>
      <c r="B1" s="293"/>
      <c r="C1" s="293"/>
      <c r="D1" s="293"/>
      <c r="E1" s="293"/>
      <c r="F1" s="293"/>
      <c r="G1" s="293"/>
      <c r="H1" s="293"/>
      <c r="I1" s="293"/>
      <c r="J1" s="293"/>
      <c r="K1" s="293"/>
      <c r="L1" s="438"/>
      <c r="M1" s="375"/>
    </row>
    <row r="2" spans="1:12" s="67" customFormat="1" ht="23.25">
      <c r="A2" s="2599" t="s">
        <v>398</v>
      </c>
      <c r="B2" s="2600"/>
      <c r="C2" s="2600"/>
      <c r="D2" s="2600"/>
      <c r="E2" s="2600"/>
      <c r="F2" s="2600"/>
      <c r="G2" s="2600"/>
      <c r="H2" s="2600"/>
      <c r="I2" s="2600"/>
      <c r="J2" s="2600"/>
      <c r="K2" s="2600"/>
      <c r="L2" s="2601"/>
    </row>
    <row r="3" spans="1:12" s="79" customFormat="1" ht="20.25">
      <c r="A3" s="2562" t="s">
        <v>37</v>
      </c>
      <c r="B3" s="2563"/>
      <c r="C3" s="2563"/>
      <c r="D3" s="2563"/>
      <c r="E3" s="2563"/>
      <c r="F3" s="2563"/>
      <c r="G3" s="2563"/>
      <c r="H3" s="2563"/>
      <c r="I3" s="2563"/>
      <c r="J3" s="2563"/>
      <c r="K3" s="2563"/>
      <c r="L3" s="2602"/>
    </row>
    <row r="4" spans="1:12" s="79" customFormat="1" ht="20.25">
      <c r="A4" s="2562" t="s">
        <v>228</v>
      </c>
      <c r="B4" s="2563"/>
      <c r="C4" s="2563"/>
      <c r="D4" s="2563"/>
      <c r="E4" s="2563"/>
      <c r="F4" s="2563"/>
      <c r="G4" s="2563"/>
      <c r="H4" s="2563"/>
      <c r="I4" s="2563"/>
      <c r="J4" s="2563"/>
      <c r="K4" s="2563"/>
      <c r="L4" s="2602"/>
    </row>
    <row r="5" spans="1:12" s="63" customFormat="1" ht="6" customHeight="1">
      <c r="A5" s="294"/>
      <c r="B5" s="295"/>
      <c r="C5" s="296"/>
      <c r="D5" s="296"/>
      <c r="E5" s="296"/>
      <c r="F5" s="296"/>
      <c r="G5" s="296"/>
      <c r="H5" s="296"/>
      <c r="I5" s="296"/>
      <c r="J5" s="296"/>
      <c r="K5" s="296"/>
      <c r="L5" s="417"/>
    </row>
    <row r="6" spans="1:14" s="63" customFormat="1" ht="12.75" customHeight="1">
      <c r="A6" s="440"/>
      <c r="B6" s="432"/>
      <c r="C6" s="2612" t="s">
        <v>349</v>
      </c>
      <c r="D6" s="2613"/>
      <c r="E6" s="2613"/>
      <c r="F6" s="2613"/>
      <c r="G6" s="2613"/>
      <c r="H6" s="2613"/>
      <c r="I6" s="2613"/>
      <c r="J6" s="2613"/>
      <c r="K6" s="418"/>
      <c r="L6" s="419"/>
      <c r="M6" s="388"/>
      <c r="N6" s="67"/>
    </row>
    <row r="7" spans="1:14" s="63" customFormat="1" ht="12.75" customHeight="1">
      <c r="A7" s="2595" t="s">
        <v>377</v>
      </c>
      <c r="B7" s="2596"/>
      <c r="C7" s="2614"/>
      <c r="D7" s="2615"/>
      <c r="E7" s="2615"/>
      <c r="F7" s="2615"/>
      <c r="G7" s="2615"/>
      <c r="H7" s="2615"/>
      <c r="I7" s="2615"/>
      <c r="J7" s="2615"/>
      <c r="K7" s="420"/>
      <c r="L7" s="421"/>
      <c r="M7" s="388"/>
      <c r="N7" s="67"/>
    </row>
    <row r="8" spans="1:14" s="63" customFormat="1" ht="12.75">
      <c r="A8" s="2595" t="s">
        <v>176</v>
      </c>
      <c r="B8" s="2596"/>
      <c r="C8" s="2608" t="s">
        <v>350</v>
      </c>
      <c r="D8" s="2609"/>
      <c r="E8" s="2609" t="s">
        <v>399</v>
      </c>
      <c r="F8" s="2609"/>
      <c r="G8" s="2609" t="s">
        <v>400</v>
      </c>
      <c r="H8" s="2609"/>
      <c r="I8" s="2609" t="s">
        <v>353</v>
      </c>
      <c r="J8" s="2609"/>
      <c r="K8" s="2616" t="s">
        <v>401</v>
      </c>
      <c r="L8" s="2617"/>
      <c r="M8" s="388"/>
      <c r="N8" s="67"/>
    </row>
    <row r="9" spans="1:14" s="63" customFormat="1" ht="9.95" customHeight="1">
      <c r="A9" s="305"/>
      <c r="B9" s="85"/>
      <c r="C9" s="306"/>
      <c r="D9" s="85"/>
      <c r="E9" s="85"/>
      <c r="F9" s="85"/>
      <c r="G9" s="85"/>
      <c r="H9" s="85"/>
      <c r="I9" s="85"/>
      <c r="J9" s="85"/>
      <c r="K9" s="423"/>
      <c r="L9" s="424"/>
      <c r="M9" s="388"/>
      <c r="N9" s="388"/>
    </row>
    <row r="10" spans="1:14" s="63" customFormat="1" ht="9.95" customHeight="1">
      <c r="A10" s="340"/>
      <c r="B10" s="341"/>
      <c r="C10" s="342"/>
      <c r="D10" s="343"/>
      <c r="E10" s="343"/>
      <c r="F10" s="343"/>
      <c r="G10" s="343"/>
      <c r="H10" s="343"/>
      <c r="I10" s="343"/>
      <c r="J10" s="343"/>
      <c r="K10" s="344"/>
      <c r="L10" s="345"/>
      <c r="M10" s="388"/>
      <c r="N10" s="388"/>
    </row>
    <row r="11" spans="1:14" s="79" customFormat="1" ht="24.95" customHeight="1">
      <c r="A11" s="346"/>
      <c r="B11" s="474" t="s">
        <v>392</v>
      </c>
      <c r="C11" s="475">
        <v>443</v>
      </c>
      <c r="D11" s="476"/>
      <c r="E11" s="477">
        <v>245</v>
      </c>
      <c r="F11" s="478"/>
      <c r="G11" s="477">
        <v>213</v>
      </c>
      <c r="H11" s="478"/>
      <c r="I11" s="477">
        <v>300</v>
      </c>
      <c r="J11" s="478"/>
      <c r="K11" s="494">
        <f aca="true" t="shared" si="0" ref="K11:K16">SUM(C11:I11)</f>
        <v>1201</v>
      </c>
      <c r="L11" s="427"/>
      <c r="M11" s="67"/>
      <c r="N11" s="435"/>
    </row>
    <row r="12" spans="1:14" s="79" customFormat="1" ht="24.95" customHeight="1">
      <c r="A12" s="346"/>
      <c r="B12" s="474" t="s">
        <v>393</v>
      </c>
      <c r="C12" s="475">
        <v>400</v>
      </c>
      <c r="D12" s="476"/>
      <c r="E12" s="477">
        <v>362</v>
      </c>
      <c r="F12" s="478"/>
      <c r="G12" s="477">
        <v>391</v>
      </c>
      <c r="H12" s="478"/>
      <c r="I12" s="477">
        <v>293</v>
      </c>
      <c r="J12" s="478"/>
      <c r="K12" s="494">
        <f t="shared" si="0"/>
        <v>1446</v>
      </c>
      <c r="L12" s="427"/>
      <c r="M12" s="67"/>
      <c r="N12" s="435"/>
    </row>
    <row r="13" spans="1:14" s="79" customFormat="1" ht="24.95" customHeight="1">
      <c r="A13" s="346"/>
      <c r="B13" s="474" t="s">
        <v>382</v>
      </c>
      <c r="C13" s="475">
        <v>231</v>
      </c>
      <c r="D13" s="476"/>
      <c r="E13" s="477">
        <v>367</v>
      </c>
      <c r="F13" s="478"/>
      <c r="G13" s="477">
        <v>515</v>
      </c>
      <c r="H13" s="478"/>
      <c r="I13" s="477">
        <v>250</v>
      </c>
      <c r="J13" s="478"/>
      <c r="K13" s="494">
        <f t="shared" si="0"/>
        <v>1363</v>
      </c>
      <c r="L13" s="427"/>
      <c r="M13" s="67"/>
      <c r="N13" s="435"/>
    </row>
    <row r="14" spans="1:14" s="79" customFormat="1" ht="24.95" customHeight="1">
      <c r="A14" s="346"/>
      <c r="B14" s="474" t="s">
        <v>383</v>
      </c>
      <c r="C14" s="475">
        <v>32</v>
      </c>
      <c r="D14" s="476"/>
      <c r="E14" s="477">
        <v>67</v>
      </c>
      <c r="F14" s="478"/>
      <c r="G14" s="477">
        <v>82</v>
      </c>
      <c r="H14" s="478"/>
      <c r="I14" s="477">
        <v>33</v>
      </c>
      <c r="J14" s="478"/>
      <c r="K14" s="494">
        <f t="shared" si="0"/>
        <v>214</v>
      </c>
      <c r="L14" s="427"/>
      <c r="M14" s="67"/>
      <c r="N14" s="435"/>
    </row>
    <row r="15" spans="1:14" s="79" customFormat="1" ht="24.95" customHeight="1">
      <c r="A15" s="346"/>
      <c r="B15" s="474" t="s">
        <v>384</v>
      </c>
      <c r="C15" s="475">
        <v>3</v>
      </c>
      <c r="D15" s="476"/>
      <c r="E15" s="477">
        <v>13</v>
      </c>
      <c r="F15" s="478"/>
      <c r="G15" s="477">
        <v>13</v>
      </c>
      <c r="H15" s="478"/>
      <c r="I15" s="477">
        <v>5</v>
      </c>
      <c r="J15" s="478"/>
      <c r="K15" s="494">
        <f t="shared" si="0"/>
        <v>34</v>
      </c>
      <c r="L15" s="427"/>
      <c r="M15" s="67"/>
      <c r="N15" s="435"/>
    </row>
    <row r="16" spans="1:14" s="79" customFormat="1" ht="24.95" customHeight="1">
      <c r="A16" s="346"/>
      <c r="B16" s="474" t="s">
        <v>385</v>
      </c>
      <c r="C16" s="475">
        <v>1</v>
      </c>
      <c r="D16" s="476"/>
      <c r="E16" s="477">
        <v>13</v>
      </c>
      <c r="F16" s="478"/>
      <c r="G16" s="477">
        <v>16</v>
      </c>
      <c r="H16" s="478"/>
      <c r="I16" s="477">
        <v>4</v>
      </c>
      <c r="J16" s="478"/>
      <c r="K16" s="494">
        <f t="shared" si="0"/>
        <v>34</v>
      </c>
      <c r="L16" s="427"/>
      <c r="M16" s="67"/>
      <c r="N16" s="435"/>
    </row>
    <row r="17" spans="1:14" s="79" customFormat="1" ht="24.95" customHeight="1">
      <c r="A17" s="346"/>
      <c r="B17" s="474" t="s">
        <v>262</v>
      </c>
      <c r="C17" s="475">
        <f>SUM(C11:C16)</f>
        <v>1110</v>
      </c>
      <c r="D17" s="476"/>
      <c r="E17" s="477">
        <f>SUM(E11:E16)</f>
        <v>1067</v>
      </c>
      <c r="F17" s="478"/>
      <c r="G17" s="477">
        <f>SUM(G11:G16)</f>
        <v>1230</v>
      </c>
      <c r="H17" s="478"/>
      <c r="I17" s="477">
        <f>SUM(I11:I16)</f>
        <v>885</v>
      </c>
      <c r="J17" s="478"/>
      <c r="K17" s="494">
        <f>SUM(K11:K16)</f>
        <v>4292</v>
      </c>
      <c r="L17" s="427"/>
      <c r="M17" s="67"/>
      <c r="N17" s="435"/>
    </row>
    <row r="18" spans="1:14" s="339" customFormat="1" ht="5.1" customHeight="1">
      <c r="A18" s="326"/>
      <c r="B18" s="329"/>
      <c r="C18" s="328"/>
      <c r="D18" s="329"/>
      <c r="E18" s="329"/>
      <c r="F18" s="329"/>
      <c r="G18" s="329"/>
      <c r="H18" s="329"/>
      <c r="I18" s="329"/>
      <c r="J18" s="329"/>
      <c r="K18" s="429"/>
      <c r="L18" s="430"/>
      <c r="M18" s="512"/>
      <c r="N18" s="411"/>
    </row>
    <row r="19" spans="1:14" s="339" customFormat="1" ht="5.1" customHeight="1">
      <c r="A19" s="333"/>
      <c r="B19" s="333"/>
      <c r="C19" s="412"/>
      <c r="D19" s="412"/>
      <c r="E19" s="412"/>
      <c r="F19" s="412"/>
      <c r="G19" s="412"/>
      <c r="H19" s="412"/>
      <c r="I19" s="412"/>
      <c r="J19" s="412"/>
      <c r="K19" s="412"/>
      <c r="L19" s="412"/>
      <c r="M19" s="512"/>
      <c r="N19" s="411"/>
    </row>
    <row r="20" spans="1:14" s="513" customFormat="1" ht="12.75">
      <c r="A20" s="336" t="s">
        <v>263</v>
      </c>
      <c r="B20" s="336"/>
      <c r="C20" s="413"/>
      <c r="D20" s="413"/>
      <c r="E20" s="413"/>
      <c r="F20" s="413"/>
      <c r="G20" s="413"/>
      <c r="H20" s="413"/>
      <c r="I20" s="413"/>
      <c r="J20" s="413"/>
      <c r="K20" s="413"/>
      <c r="L20" s="413"/>
      <c r="M20" s="512"/>
      <c r="N20" s="512"/>
    </row>
    <row r="21" spans="1:14" s="513" customFormat="1" ht="12.75">
      <c r="A21" s="337" t="s">
        <v>366</v>
      </c>
      <c r="B21" s="336"/>
      <c r="C21" s="413"/>
      <c r="D21" s="413"/>
      <c r="E21" s="413"/>
      <c r="F21" s="413"/>
      <c r="G21" s="413"/>
      <c r="H21" s="413"/>
      <c r="I21" s="413"/>
      <c r="J21" s="413"/>
      <c r="K21" s="413"/>
      <c r="L21" s="413"/>
      <c r="M21" s="512"/>
      <c r="N21" s="514"/>
    </row>
    <row r="22" spans="1:13" s="513" customFormat="1" ht="9.95" customHeight="1">
      <c r="A22" s="336"/>
      <c r="B22" s="336"/>
      <c r="C22" s="336"/>
      <c r="D22" s="336"/>
      <c r="E22" s="336"/>
      <c r="F22" s="336"/>
      <c r="G22" s="336"/>
      <c r="H22" s="336"/>
      <c r="I22" s="336"/>
      <c r="J22" s="336"/>
      <c r="K22" s="336"/>
      <c r="L22" s="336"/>
      <c r="M22" s="375"/>
    </row>
    <row r="23" ht="12.75">
      <c r="A23" s="336"/>
    </row>
    <row r="24" spans="3:11" ht="12.75">
      <c r="C24" s="437"/>
      <c r="E24" s="437"/>
      <c r="G24" s="437"/>
      <c r="I24" s="437"/>
      <c r="K24" s="437"/>
    </row>
  </sheetData>
  <mergeCells count="11">
    <mergeCell ref="G8:H8"/>
    <mergeCell ref="I8:J8"/>
    <mergeCell ref="K8:L8"/>
    <mergeCell ref="A2:L2"/>
    <mergeCell ref="A3:L3"/>
    <mergeCell ref="A4:L4"/>
    <mergeCell ref="C6:J7"/>
    <mergeCell ref="A7:B7"/>
    <mergeCell ref="A8:B8"/>
    <mergeCell ref="C8:D8"/>
    <mergeCell ref="E8:F8"/>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I64"/>
  <sheetViews>
    <sheetView zoomScale="70" zoomScaleNormal="70" workbookViewId="0" topLeftCell="A1"/>
  </sheetViews>
  <sheetFormatPr defaultColWidth="9.140625" defaultRowHeight="12.75"/>
  <cols>
    <col min="1" max="1" width="3.140625" style="0" customWidth="1"/>
    <col min="2" max="2" width="45.7109375" style="0" bestFit="1" customWidth="1"/>
    <col min="17" max="17" width="21.140625" style="0" customWidth="1"/>
    <col min="26" max="26" width="45.7109375" style="0" bestFit="1" customWidth="1"/>
  </cols>
  <sheetData>
    <row r="1" spans="1:35" ht="12.75">
      <c r="A1" s="6"/>
      <c r="B1" s="7"/>
      <c r="C1" s="7"/>
      <c r="D1" s="7"/>
      <c r="E1" s="7"/>
      <c r="F1" s="7"/>
      <c r="G1" s="7"/>
      <c r="H1" s="7"/>
      <c r="I1" s="7"/>
      <c r="J1" s="7"/>
      <c r="K1" s="8"/>
      <c r="Y1" s="6"/>
      <c r="Z1" s="7"/>
      <c r="AA1" s="7"/>
      <c r="AB1" s="7"/>
      <c r="AC1" s="7"/>
      <c r="AD1" s="7"/>
      <c r="AE1" s="7"/>
      <c r="AF1" s="7"/>
      <c r="AG1" s="7"/>
      <c r="AH1" s="7"/>
      <c r="AI1" s="8"/>
    </row>
    <row r="2" spans="1:35" ht="26.25">
      <c r="A2" s="518"/>
      <c r="B2" s="1293" t="s">
        <v>133</v>
      </c>
      <c r="C2" s="1294"/>
      <c r="D2" s="1294"/>
      <c r="E2" s="1294"/>
      <c r="F2" s="1294"/>
      <c r="G2" s="11"/>
      <c r="H2" s="11"/>
      <c r="I2" s="11"/>
      <c r="J2" s="11"/>
      <c r="K2" s="12"/>
      <c r="Y2" s="518"/>
      <c r="Z2" s="1293" t="s">
        <v>134</v>
      </c>
      <c r="AA2" s="1294"/>
      <c r="AB2" s="1294"/>
      <c r="AC2" s="1294"/>
      <c r="AD2" s="1294"/>
      <c r="AE2" s="11"/>
      <c r="AF2" s="11"/>
      <c r="AG2" s="11"/>
      <c r="AH2" s="11"/>
      <c r="AI2" s="12"/>
    </row>
    <row r="3" spans="1:35" ht="18">
      <c r="A3" s="1252"/>
      <c r="B3" s="1295"/>
      <c r="C3" s="1295"/>
      <c r="D3" s="1295"/>
      <c r="E3" s="1295"/>
      <c r="F3" s="1295"/>
      <c r="G3" s="522"/>
      <c r="H3" s="522"/>
      <c r="I3" s="522"/>
      <c r="J3" s="522"/>
      <c r="K3" s="1296"/>
      <c r="Y3" s="1252"/>
      <c r="Z3" s="1295"/>
      <c r="AA3" s="1295"/>
      <c r="AB3" s="1295"/>
      <c r="AC3" s="1295"/>
      <c r="AD3" s="1295"/>
      <c r="AE3" s="522"/>
      <c r="AF3" s="522"/>
      <c r="AG3" s="522"/>
      <c r="AH3" s="522"/>
      <c r="AI3" s="1296"/>
    </row>
    <row r="4" spans="1:35" ht="12.75">
      <c r="A4" s="691"/>
      <c r="B4" s="162"/>
      <c r="C4" s="161"/>
      <c r="D4" s="162"/>
      <c r="E4" s="162"/>
      <c r="F4" s="166"/>
      <c r="G4" s="696"/>
      <c r="H4" s="696"/>
      <c r="I4" s="1297"/>
      <c r="J4" s="696"/>
      <c r="K4" s="1298"/>
      <c r="Q4" s="2536" t="s">
        <v>135</v>
      </c>
      <c r="R4" s="2536"/>
      <c r="S4" s="2536"/>
      <c r="T4" s="2536"/>
      <c r="U4" s="2536"/>
      <c r="V4" s="2536"/>
      <c r="W4" s="2536"/>
      <c r="Y4" s="691"/>
      <c r="Z4" s="162"/>
      <c r="AA4" s="161"/>
      <c r="AB4" s="162"/>
      <c r="AC4" s="162"/>
      <c r="AD4" s="166"/>
      <c r="AE4" s="696"/>
      <c r="AF4" s="696"/>
      <c r="AG4" s="1297"/>
      <c r="AH4" s="696"/>
      <c r="AI4" s="1298"/>
    </row>
    <row r="5" spans="1:35" ht="15.75">
      <c r="A5" s="2502"/>
      <c r="B5" s="2461"/>
      <c r="C5" s="2537" t="s">
        <v>136</v>
      </c>
      <c r="D5" s="2538"/>
      <c r="E5" s="2539"/>
      <c r="F5" s="2540" t="s">
        <v>137</v>
      </c>
      <c r="G5" s="2538"/>
      <c r="H5" s="2539"/>
      <c r="I5" s="2540" t="s">
        <v>138</v>
      </c>
      <c r="J5" s="2538"/>
      <c r="K5" s="2541"/>
      <c r="Q5" s="2536" t="s">
        <v>139</v>
      </c>
      <c r="R5" s="2536"/>
      <c r="S5" s="2536"/>
      <c r="T5" s="2536"/>
      <c r="U5" s="2536"/>
      <c r="V5" s="2536"/>
      <c r="W5" s="2536"/>
      <c r="Y5" s="2502"/>
      <c r="Z5" s="2461"/>
      <c r="AA5" s="2537" t="s">
        <v>136</v>
      </c>
      <c r="AB5" s="2538"/>
      <c r="AC5" s="2539"/>
      <c r="AD5" s="2540" t="s">
        <v>137</v>
      </c>
      <c r="AE5" s="2538"/>
      <c r="AF5" s="2539"/>
      <c r="AG5" s="2540" t="s">
        <v>138</v>
      </c>
      <c r="AH5" s="2538"/>
      <c r="AI5" s="2541"/>
    </row>
    <row r="6" spans="1:35" ht="15.75">
      <c r="A6" s="2502"/>
      <c r="B6" s="2461"/>
      <c r="C6" s="2537" t="s">
        <v>140</v>
      </c>
      <c r="D6" s="2538"/>
      <c r="E6" s="2539"/>
      <c r="F6" s="2540" t="s">
        <v>140</v>
      </c>
      <c r="G6" s="2538"/>
      <c r="H6" s="2539"/>
      <c r="I6" s="2540" t="s">
        <v>141</v>
      </c>
      <c r="J6" s="2538"/>
      <c r="K6" s="2541"/>
      <c r="Y6" s="2502"/>
      <c r="Z6" s="2461"/>
      <c r="AA6" s="2537" t="s">
        <v>140</v>
      </c>
      <c r="AB6" s="2538"/>
      <c r="AC6" s="2539"/>
      <c r="AD6" s="2540" t="s">
        <v>140</v>
      </c>
      <c r="AE6" s="2538"/>
      <c r="AF6" s="2539"/>
      <c r="AG6" s="2540" t="s">
        <v>141</v>
      </c>
      <c r="AH6" s="2538"/>
      <c r="AI6" s="2541"/>
    </row>
    <row r="7" spans="1:35" ht="15.75">
      <c r="A7" s="2502"/>
      <c r="B7" s="2461"/>
      <c r="C7" s="2548" t="s">
        <v>142</v>
      </c>
      <c r="D7" s="2549"/>
      <c r="E7" s="2549"/>
      <c r="F7" s="2550" t="s">
        <v>142</v>
      </c>
      <c r="G7" s="2549"/>
      <c r="H7" s="2551"/>
      <c r="I7" s="2552" t="s">
        <v>142</v>
      </c>
      <c r="J7" s="2553"/>
      <c r="K7" s="2554"/>
      <c r="Y7" s="2502"/>
      <c r="Z7" s="2461"/>
      <c r="AA7" s="2452"/>
      <c r="AB7" s="2450"/>
      <c r="AC7" s="2453"/>
      <c r="AD7" s="2450"/>
      <c r="AE7" s="2450"/>
      <c r="AF7" s="2453"/>
      <c r="AG7" s="2449"/>
      <c r="AH7" s="2450"/>
      <c r="AI7" s="2451"/>
    </row>
    <row r="8" spans="1:35" ht="12.75">
      <c r="A8" s="1299"/>
      <c r="B8" s="1300"/>
      <c r="C8" s="2542"/>
      <c r="D8" s="2543"/>
      <c r="E8" s="2543"/>
      <c r="F8" s="2555"/>
      <c r="G8" s="2543"/>
      <c r="H8" s="2544"/>
      <c r="I8" s="2545"/>
      <c r="J8" s="2546"/>
      <c r="K8" s="2547"/>
      <c r="Y8" s="1299"/>
      <c r="Z8" s="1300"/>
      <c r="AA8" s="2542" t="s">
        <v>142</v>
      </c>
      <c r="AB8" s="2543"/>
      <c r="AC8" s="2544"/>
      <c r="AD8" s="2542" t="s">
        <v>142</v>
      </c>
      <c r="AE8" s="2543"/>
      <c r="AF8" s="2544"/>
      <c r="AG8" s="2545" t="s">
        <v>142</v>
      </c>
      <c r="AH8" s="2546"/>
      <c r="AI8" s="2547"/>
    </row>
    <row r="9" spans="1:35" ht="12.75">
      <c r="A9" s="711"/>
      <c r="B9" s="189"/>
      <c r="C9" s="749"/>
      <c r="D9" s="189"/>
      <c r="E9" s="189"/>
      <c r="F9" s="1084"/>
      <c r="G9" s="1301"/>
      <c r="H9" s="1301"/>
      <c r="I9" s="1302"/>
      <c r="J9" s="1301"/>
      <c r="K9" s="1303"/>
      <c r="Y9" s="711"/>
      <c r="Z9" s="189"/>
      <c r="AA9" s="749"/>
      <c r="AB9" s="189"/>
      <c r="AC9" s="189"/>
      <c r="AD9" s="1084"/>
      <c r="AE9" s="1301"/>
      <c r="AF9" s="1301"/>
      <c r="AG9" s="1302"/>
      <c r="AH9" s="1301"/>
      <c r="AI9" s="1303"/>
    </row>
    <row r="10" spans="1:35" ht="12.75">
      <c r="A10" s="711"/>
      <c r="B10" s="189"/>
      <c r="C10" s="749"/>
      <c r="D10" s="189"/>
      <c r="E10" s="189"/>
      <c r="F10" s="1084"/>
      <c r="G10" s="1301"/>
      <c r="H10" s="1301"/>
      <c r="I10" s="1302"/>
      <c r="J10" s="1301"/>
      <c r="K10" s="1303"/>
      <c r="Y10" s="711"/>
      <c r="Z10" s="189"/>
      <c r="AA10" s="749"/>
      <c r="AB10" s="189"/>
      <c r="AC10" s="189"/>
      <c r="AD10" s="1084"/>
      <c r="AE10" s="1301"/>
      <c r="AF10" s="1301"/>
      <c r="AG10" s="1302"/>
      <c r="AH10" s="1301"/>
      <c r="AI10" s="1303"/>
    </row>
    <row r="11" spans="1:35" ht="18">
      <c r="A11" s="1304" t="s">
        <v>143</v>
      </c>
      <c r="B11" s="189"/>
      <c r="C11" s="749"/>
      <c r="D11" s="189"/>
      <c r="E11" s="189"/>
      <c r="F11" s="1084"/>
      <c r="G11" s="1301"/>
      <c r="H11" s="1301"/>
      <c r="I11" s="1302"/>
      <c r="J11" s="1301"/>
      <c r="K11" s="1303"/>
      <c r="Y11" s="1304" t="s">
        <v>144</v>
      </c>
      <c r="Z11" s="189"/>
      <c r="AA11" s="749"/>
      <c r="AB11" s="189"/>
      <c r="AC11" s="189"/>
      <c r="AD11" s="1084"/>
      <c r="AE11" s="1301"/>
      <c r="AF11" s="1301"/>
      <c r="AG11" s="1302"/>
      <c r="AH11" s="1301"/>
      <c r="AI11" s="1303"/>
    </row>
    <row r="12" spans="1:35" ht="12.75">
      <c r="A12" s="711"/>
      <c r="B12" s="189"/>
      <c r="C12" s="749"/>
      <c r="D12" s="1301"/>
      <c r="E12" s="189"/>
      <c r="F12" s="1084"/>
      <c r="G12" s="1301"/>
      <c r="H12" s="1301"/>
      <c r="I12" s="1302"/>
      <c r="J12" s="1301"/>
      <c r="K12" s="1303"/>
      <c r="Y12" s="711"/>
      <c r="Z12" s="189"/>
      <c r="AA12" s="749"/>
      <c r="AB12" s="1301"/>
      <c r="AC12" s="189"/>
      <c r="AD12" s="1084"/>
      <c r="AE12" s="1301"/>
      <c r="AF12" s="1301"/>
      <c r="AG12" s="1302"/>
      <c r="AH12" s="1301"/>
      <c r="AI12" s="1303"/>
    </row>
    <row r="13" spans="1:35" ht="12.75">
      <c r="A13" s="711"/>
      <c r="B13" s="189" t="s">
        <v>145</v>
      </c>
      <c r="C13" s="749"/>
      <c r="D13" s="39">
        <f>+'S-1'!F32</f>
        <v>-23266</v>
      </c>
      <c r="E13" s="1301"/>
      <c r="F13" s="1302"/>
      <c r="G13" s="39">
        <f>+'M-1'!F32</f>
        <v>-2770</v>
      </c>
      <c r="H13" s="1301"/>
      <c r="I13" s="1302"/>
      <c r="J13" s="39">
        <f>+D13+G13</f>
        <v>-26036</v>
      </c>
      <c r="K13" s="1303"/>
      <c r="M13" s="431"/>
      <c r="Q13" t="s">
        <v>146</v>
      </c>
      <c r="T13" t="s">
        <v>136</v>
      </c>
      <c r="U13" t="s">
        <v>137</v>
      </c>
      <c r="V13" t="s">
        <v>147</v>
      </c>
      <c r="Y13" s="711"/>
      <c r="Z13" s="189" t="s">
        <v>145</v>
      </c>
      <c r="AA13" s="749"/>
      <c r="AB13" s="39">
        <v>-23305</v>
      </c>
      <c r="AC13" s="1301"/>
      <c r="AD13" s="1302"/>
      <c r="AE13" s="39">
        <v>-236</v>
      </c>
      <c r="AF13" s="1301"/>
      <c r="AG13" s="1302"/>
      <c r="AH13" s="39">
        <v>-23541</v>
      </c>
      <c r="AI13" s="1303"/>
    </row>
    <row r="14" spans="1:35" ht="12.75">
      <c r="A14" s="711"/>
      <c r="B14" s="189"/>
      <c r="C14" s="749"/>
      <c r="D14" s="1305"/>
      <c r="E14" s="1301"/>
      <c r="F14" s="1302"/>
      <c r="G14" s="1305"/>
      <c r="H14" s="1301"/>
      <c r="I14" s="1302"/>
      <c r="J14" s="1305"/>
      <c r="K14" s="1303"/>
      <c r="M14" s="431"/>
      <c r="Y14" s="711"/>
      <c r="Z14" s="189"/>
      <c r="AA14" s="749"/>
      <c r="AB14" s="1305"/>
      <c r="AC14" s="1301"/>
      <c r="AD14" s="1302"/>
      <c r="AE14" s="1305"/>
      <c r="AF14" s="1301"/>
      <c r="AG14" s="1302"/>
      <c r="AH14" s="1305"/>
      <c r="AI14" s="1303"/>
    </row>
    <row r="15" spans="1:35" ht="12.75">
      <c r="A15" s="711"/>
      <c r="B15" s="189" t="s">
        <v>148</v>
      </c>
      <c r="C15" s="749"/>
      <c r="D15" s="39">
        <f>+'S-1'!B32</f>
        <v>78960</v>
      </c>
      <c r="E15" s="1301"/>
      <c r="F15" s="1302"/>
      <c r="G15" s="39">
        <f>+'M-1'!B32</f>
        <v>1739</v>
      </c>
      <c r="H15" s="1301"/>
      <c r="I15" s="1302"/>
      <c r="J15" s="39">
        <f>+D15+G15</f>
        <v>80699</v>
      </c>
      <c r="K15" s="1303"/>
      <c r="M15" s="431"/>
      <c r="Y15" s="711"/>
      <c r="Z15" s="189" t="s">
        <v>148</v>
      </c>
      <c r="AA15" s="749"/>
      <c r="AB15" s="39">
        <v>38993</v>
      </c>
      <c r="AC15" s="1301"/>
      <c r="AD15" s="1302"/>
      <c r="AE15" s="39">
        <v>1070</v>
      </c>
      <c r="AF15" s="1301"/>
      <c r="AG15" s="1302"/>
      <c r="AH15" s="39">
        <v>40063</v>
      </c>
      <c r="AI15" s="1303"/>
    </row>
    <row r="16" spans="1:35" ht="12.75">
      <c r="A16" s="711"/>
      <c r="B16" s="189"/>
      <c r="C16" s="749"/>
      <c r="D16" s="1305"/>
      <c r="E16" s="1301"/>
      <c r="F16" s="1302"/>
      <c r="G16" s="1305"/>
      <c r="H16" s="1301"/>
      <c r="I16" s="1302"/>
      <c r="J16" s="1305"/>
      <c r="K16" s="1303"/>
      <c r="M16" s="431"/>
      <c r="Q16" t="s">
        <v>145</v>
      </c>
      <c r="R16" t="s">
        <v>149</v>
      </c>
      <c r="S16" t="s">
        <v>150</v>
      </c>
      <c r="U16" t="s">
        <v>151</v>
      </c>
      <c r="Y16" s="711"/>
      <c r="Z16" s="189"/>
      <c r="AA16" s="749"/>
      <c r="AB16" s="1305"/>
      <c r="AC16" s="1301"/>
      <c r="AD16" s="1302"/>
      <c r="AE16" s="1305"/>
      <c r="AF16" s="1301"/>
      <c r="AG16" s="1302"/>
      <c r="AH16" s="1305"/>
      <c r="AI16" s="1303"/>
    </row>
    <row r="17" spans="1:35" ht="12.75">
      <c r="A17" s="711"/>
      <c r="B17" s="189" t="s">
        <v>152</v>
      </c>
      <c r="C17" s="749"/>
      <c r="D17" s="39">
        <f>+'S-1'!D32</f>
        <v>102226</v>
      </c>
      <c r="E17" s="1301"/>
      <c r="F17" s="1302"/>
      <c r="G17" s="39">
        <f>+G15-G13</f>
        <v>4509</v>
      </c>
      <c r="H17" s="1301"/>
      <c r="I17" s="1302"/>
      <c r="J17" s="39">
        <f>+D17+G17</f>
        <v>106735</v>
      </c>
      <c r="K17" s="1303"/>
      <c r="M17" s="431"/>
      <c r="Y17" s="711"/>
      <c r="Z17" s="189" t="s">
        <v>152</v>
      </c>
      <c r="AA17" s="749"/>
      <c r="AB17" s="39">
        <v>62298</v>
      </c>
      <c r="AC17" s="1301"/>
      <c r="AD17" s="1302"/>
      <c r="AE17" s="39">
        <v>1306</v>
      </c>
      <c r="AF17" s="1301"/>
      <c r="AG17" s="1302"/>
      <c r="AH17" s="39">
        <v>63604</v>
      </c>
      <c r="AI17" s="1303"/>
    </row>
    <row r="18" spans="1:35" ht="12.75">
      <c r="A18" s="711"/>
      <c r="B18" s="189"/>
      <c r="C18" s="749"/>
      <c r="D18" s="39"/>
      <c r="E18" s="1301"/>
      <c r="F18" s="1302"/>
      <c r="G18" s="39"/>
      <c r="H18" s="1301"/>
      <c r="I18" s="1302"/>
      <c r="J18" s="1305"/>
      <c r="K18" s="1303"/>
      <c r="M18" s="431"/>
      <c r="Y18" s="711"/>
      <c r="Z18" s="189"/>
      <c r="AA18" s="749"/>
      <c r="AB18" s="39"/>
      <c r="AC18" s="1301"/>
      <c r="AD18" s="1302"/>
      <c r="AE18" s="39"/>
      <c r="AF18" s="1301"/>
      <c r="AG18" s="1302"/>
      <c r="AH18" s="1305"/>
      <c r="AI18" s="1303"/>
    </row>
    <row r="19" spans="1:35" ht="12.75">
      <c r="A19" s="711"/>
      <c r="B19" s="189"/>
      <c r="C19" s="749"/>
      <c r="D19" s="1305"/>
      <c r="E19" s="1301"/>
      <c r="F19" s="1302"/>
      <c r="G19" s="1305"/>
      <c r="H19" s="1301"/>
      <c r="I19" s="1302"/>
      <c r="J19" s="1305"/>
      <c r="K19" s="1303"/>
      <c r="M19" s="431"/>
      <c r="Q19" t="s">
        <v>148</v>
      </c>
      <c r="T19" t="s">
        <v>153</v>
      </c>
      <c r="U19" t="s">
        <v>154</v>
      </c>
      <c r="W19" t="s">
        <v>155</v>
      </c>
      <c r="Y19" s="711"/>
      <c r="Z19" s="189"/>
      <c r="AA19" s="749"/>
      <c r="AB19" s="1305"/>
      <c r="AC19" s="1301"/>
      <c r="AD19" s="1302"/>
      <c r="AE19" s="1305"/>
      <c r="AF19" s="1301"/>
      <c r="AG19" s="1302"/>
      <c r="AH19" s="1305"/>
      <c r="AI19" s="1303"/>
    </row>
    <row r="20" spans="1:35" ht="12.75">
      <c r="A20" s="711"/>
      <c r="B20" s="189" t="s">
        <v>156</v>
      </c>
      <c r="C20" s="749"/>
      <c r="D20" s="39">
        <f>+'S-2'!B34</f>
        <v>2072</v>
      </c>
      <c r="E20" s="1301"/>
      <c r="F20" s="1302"/>
      <c r="G20" s="39">
        <f>+'M-2'!C34</f>
        <v>92</v>
      </c>
      <c r="H20" s="1301"/>
      <c r="I20" s="1302"/>
      <c r="J20" s="39">
        <f>+D20+G20</f>
        <v>2164</v>
      </c>
      <c r="K20" s="1303"/>
      <c r="M20" s="431"/>
      <c r="Y20" s="711"/>
      <c r="Z20" s="189" t="s">
        <v>157</v>
      </c>
      <c r="AA20" s="749"/>
      <c r="AB20" s="39">
        <v>1458</v>
      </c>
      <c r="AC20" s="1301"/>
      <c r="AD20" s="1302"/>
      <c r="AE20" s="39">
        <v>27</v>
      </c>
      <c r="AF20" s="1301"/>
      <c r="AG20" s="1302"/>
      <c r="AH20" s="39">
        <v>1485</v>
      </c>
      <c r="AI20" s="1303"/>
    </row>
    <row r="21" spans="1:35" ht="12.75">
      <c r="A21" s="711"/>
      <c r="B21" s="189"/>
      <c r="C21" s="749"/>
      <c r="D21" s="1305"/>
      <c r="E21" s="1301"/>
      <c r="F21" s="1302"/>
      <c r="G21" s="1305"/>
      <c r="H21" s="1301"/>
      <c r="I21" s="1302"/>
      <c r="J21" s="1305"/>
      <c r="K21" s="1303"/>
      <c r="M21" s="431"/>
      <c r="Q21" t="s">
        <v>152</v>
      </c>
      <c r="S21" t="s">
        <v>158</v>
      </c>
      <c r="T21" t="s">
        <v>159</v>
      </c>
      <c r="V21" t="s">
        <v>160</v>
      </c>
      <c r="Y21" s="711"/>
      <c r="Z21" s="189"/>
      <c r="AA21" s="749"/>
      <c r="AB21" s="1305"/>
      <c r="AC21" s="1301"/>
      <c r="AD21" s="1302"/>
      <c r="AE21" s="1305"/>
      <c r="AF21" s="1301"/>
      <c r="AG21" s="1302"/>
      <c r="AH21" s="1305"/>
      <c r="AI21" s="1303"/>
    </row>
    <row r="22" spans="1:35" ht="12.75">
      <c r="A22" s="711"/>
      <c r="B22" s="189"/>
      <c r="C22" s="749"/>
      <c r="D22" s="1305"/>
      <c r="E22" s="1301"/>
      <c r="F22" s="1302"/>
      <c r="G22" s="1305"/>
      <c r="H22" s="1301"/>
      <c r="I22" s="1302"/>
      <c r="J22" s="1305"/>
      <c r="K22" s="1303"/>
      <c r="M22" s="431"/>
      <c r="Y22" s="711"/>
      <c r="Z22" s="189"/>
      <c r="AA22" s="749"/>
      <c r="AB22" s="1305"/>
      <c r="AC22" s="1301"/>
      <c r="AD22" s="1302"/>
      <c r="AE22" s="1305"/>
      <c r="AF22" s="1301"/>
      <c r="AG22" s="1302"/>
      <c r="AH22" s="1305"/>
      <c r="AI22" s="1303"/>
    </row>
    <row r="23" spans="1:35" ht="12.75">
      <c r="A23" s="711"/>
      <c r="B23" s="189" t="s">
        <v>161</v>
      </c>
      <c r="C23" s="749"/>
      <c r="D23" s="43">
        <f>+'S-31'!B35</f>
        <v>25607</v>
      </c>
      <c r="E23" s="1306"/>
      <c r="F23" s="1307"/>
      <c r="G23" s="43">
        <f>+'M-6'!B35</f>
        <v>1454</v>
      </c>
      <c r="H23" s="1306"/>
      <c r="I23" s="1307"/>
      <c r="J23" s="39">
        <f>+D23+G23</f>
        <v>27061</v>
      </c>
      <c r="K23" s="1308"/>
      <c r="M23" s="431"/>
      <c r="Y23" s="711"/>
      <c r="Z23" s="189" t="s">
        <v>161</v>
      </c>
      <c r="AA23" s="749"/>
      <c r="AB23" s="43">
        <v>29651</v>
      </c>
      <c r="AC23" s="1306"/>
      <c r="AD23" s="1307"/>
      <c r="AE23" s="43">
        <v>1587</v>
      </c>
      <c r="AF23" s="1306"/>
      <c r="AG23" s="1307"/>
      <c r="AH23" s="43">
        <v>31238</v>
      </c>
      <c r="AI23" s="1308"/>
    </row>
    <row r="24" spans="1:35" ht="12.75">
      <c r="A24" s="711"/>
      <c r="B24" s="189"/>
      <c r="C24" s="749"/>
      <c r="D24" s="1305"/>
      <c r="E24" s="1301"/>
      <c r="F24" s="1302"/>
      <c r="G24" s="1305"/>
      <c r="H24" s="1301"/>
      <c r="I24" s="1302"/>
      <c r="J24" s="1305"/>
      <c r="K24" s="1303"/>
      <c r="M24" s="431"/>
      <c r="Q24" t="s">
        <v>157</v>
      </c>
      <c r="S24" t="s">
        <v>162</v>
      </c>
      <c r="T24" t="s">
        <v>163</v>
      </c>
      <c r="V24" t="s">
        <v>164</v>
      </c>
      <c r="Y24" s="711"/>
      <c r="Z24" s="189"/>
      <c r="AA24" s="749"/>
      <c r="AB24" s="1305"/>
      <c r="AC24" s="1301"/>
      <c r="AD24" s="1302"/>
      <c r="AE24" s="1305"/>
      <c r="AF24" s="1301"/>
      <c r="AG24" s="1302"/>
      <c r="AH24" s="1305"/>
      <c r="AI24" s="1303"/>
    </row>
    <row r="25" spans="1:35" ht="12.75">
      <c r="A25" s="711"/>
      <c r="B25" s="189" t="s">
        <v>165</v>
      </c>
      <c r="C25" s="749"/>
      <c r="D25" s="1305" t="s">
        <v>166</v>
      </c>
      <c r="E25" s="1301"/>
      <c r="F25" s="1302"/>
      <c r="G25" s="1305" t="s">
        <v>167</v>
      </c>
      <c r="H25" s="1301"/>
      <c r="I25" s="1302"/>
      <c r="J25" s="1305" t="s">
        <v>168</v>
      </c>
      <c r="K25" s="1303"/>
      <c r="M25" s="431"/>
      <c r="Y25" s="711"/>
      <c r="Z25" s="189" t="s">
        <v>165</v>
      </c>
      <c r="AA25" s="749"/>
      <c r="AB25" s="660" t="s">
        <v>169</v>
      </c>
      <c r="AC25" s="1301"/>
      <c r="AD25" s="1302"/>
      <c r="AE25" s="1305" t="s">
        <v>170</v>
      </c>
      <c r="AF25" s="1301"/>
      <c r="AG25" s="1302"/>
      <c r="AH25" s="1305" t="s">
        <v>171</v>
      </c>
      <c r="AI25" s="1303"/>
    </row>
    <row r="26" spans="1:35" ht="12.75">
      <c r="A26" s="711"/>
      <c r="B26" s="189"/>
      <c r="C26" s="749"/>
      <c r="D26" s="1305"/>
      <c r="E26" s="1301"/>
      <c r="F26" s="1302"/>
      <c r="G26" s="1305"/>
      <c r="H26" s="1301"/>
      <c r="I26" s="1302"/>
      <c r="J26" s="1305"/>
      <c r="K26" s="1303"/>
      <c r="M26" s="431"/>
      <c r="Y26" s="711"/>
      <c r="Z26" s="189"/>
      <c r="AA26" s="749"/>
      <c r="AB26" s="1305"/>
      <c r="AC26" s="1301"/>
      <c r="AD26" s="1302"/>
      <c r="AE26" s="1305"/>
      <c r="AF26" s="1301"/>
      <c r="AG26" s="1302"/>
      <c r="AH26" s="1305"/>
      <c r="AI26" s="1303"/>
    </row>
    <row r="27" spans="1:35" ht="12.75">
      <c r="A27" s="711"/>
      <c r="B27" s="189"/>
      <c r="C27" s="749"/>
      <c r="D27" s="1305"/>
      <c r="E27" s="1301"/>
      <c r="F27" s="1302"/>
      <c r="G27" s="1305"/>
      <c r="H27" s="1301"/>
      <c r="I27" s="1302"/>
      <c r="J27" s="1305"/>
      <c r="K27" s="1303"/>
      <c r="M27" s="416"/>
      <c r="Q27" t="s">
        <v>161</v>
      </c>
      <c r="S27" s="387">
        <v>33577</v>
      </c>
      <c r="T27" s="387">
        <v>1714</v>
      </c>
      <c r="V27" s="387">
        <v>35291</v>
      </c>
      <c r="Y27" s="711"/>
      <c r="Z27" s="189"/>
      <c r="AA27" s="749"/>
      <c r="AB27" s="1305"/>
      <c r="AC27" s="1301"/>
      <c r="AD27" s="1302"/>
      <c r="AE27" s="1305"/>
      <c r="AF27" s="1301"/>
      <c r="AG27" s="1302"/>
      <c r="AH27" s="1305"/>
      <c r="AI27" s="1303"/>
    </row>
    <row r="28" spans="1:35" ht="12.75">
      <c r="A28" s="711"/>
      <c r="B28" s="189" t="s">
        <v>172</v>
      </c>
      <c r="C28" s="749"/>
      <c r="D28" s="43">
        <v>152</v>
      </c>
      <c r="E28" s="1301"/>
      <c r="F28" s="1302"/>
      <c r="G28" s="1305" t="s">
        <v>173</v>
      </c>
      <c r="H28" s="1301"/>
      <c r="I28" s="1302"/>
      <c r="J28" s="1305">
        <v>152</v>
      </c>
      <c r="K28" s="1303"/>
      <c r="M28" s="431"/>
      <c r="Y28" s="711"/>
      <c r="Z28" s="189" t="s">
        <v>172</v>
      </c>
      <c r="AA28" s="749"/>
      <c r="AB28" s="43">
        <v>192</v>
      </c>
      <c r="AC28" s="1301"/>
      <c r="AD28" s="1302"/>
      <c r="AE28" s="1305" t="s">
        <v>173</v>
      </c>
      <c r="AF28" s="1301"/>
      <c r="AG28" s="1302"/>
      <c r="AH28" s="1305">
        <v>192</v>
      </c>
      <c r="AI28" s="1303"/>
    </row>
    <row r="29" spans="1:35" ht="12.75">
      <c r="A29" s="711"/>
      <c r="B29" s="189"/>
      <c r="C29" s="749"/>
      <c r="D29" s="1309"/>
      <c r="E29" s="1310"/>
      <c r="F29" s="1311"/>
      <c r="G29" s="1309"/>
      <c r="H29" s="1301"/>
      <c r="I29" s="1302"/>
      <c r="J29" s="1309"/>
      <c r="K29" s="1303"/>
      <c r="M29" s="431"/>
      <c r="Q29" t="s">
        <v>174</v>
      </c>
      <c r="Y29" s="711"/>
      <c r="Z29" s="189"/>
      <c r="AA29" s="749"/>
      <c r="AB29" s="1309"/>
      <c r="AC29" s="1310"/>
      <c r="AD29" s="1311"/>
      <c r="AE29" s="1309"/>
      <c r="AF29" s="1301"/>
      <c r="AG29" s="1302"/>
      <c r="AH29" s="1309"/>
      <c r="AI29" s="1303"/>
    </row>
    <row r="30" spans="1:35" ht="12.75">
      <c r="A30" s="711"/>
      <c r="B30" s="189" t="s">
        <v>175</v>
      </c>
      <c r="C30" s="749"/>
      <c r="D30" s="39">
        <v>1032</v>
      </c>
      <c r="E30" s="1301"/>
      <c r="F30" s="1302"/>
      <c r="G30" s="39" t="s">
        <v>173</v>
      </c>
      <c r="H30" s="1301"/>
      <c r="I30" s="1302"/>
      <c r="J30" s="39">
        <v>1032</v>
      </c>
      <c r="K30" s="1303"/>
      <c r="M30" s="431"/>
      <c r="Q30" t="s">
        <v>176</v>
      </c>
      <c r="S30" t="s">
        <v>177</v>
      </c>
      <c r="T30" t="s">
        <v>178</v>
      </c>
      <c r="U30" t="s">
        <v>179</v>
      </c>
      <c r="Y30" s="711"/>
      <c r="Z30" s="189" t="s">
        <v>175</v>
      </c>
      <c r="AA30" s="749"/>
      <c r="AB30" s="39">
        <v>3017</v>
      </c>
      <c r="AC30" s="1301"/>
      <c r="AD30" s="1302"/>
      <c r="AE30" s="39" t="s">
        <v>173</v>
      </c>
      <c r="AF30" s="1301"/>
      <c r="AG30" s="1302"/>
      <c r="AH30" s="39">
        <v>3017</v>
      </c>
      <c r="AI30" s="1303"/>
    </row>
    <row r="31" spans="1:35" ht="12.75">
      <c r="A31" s="711"/>
      <c r="B31" s="189"/>
      <c r="C31" s="749"/>
      <c r="D31" s="1305"/>
      <c r="E31" s="1301"/>
      <c r="F31" s="1302"/>
      <c r="G31" s="1305"/>
      <c r="H31" s="1301"/>
      <c r="I31" s="1302"/>
      <c r="J31" s="1305"/>
      <c r="K31" s="1303"/>
      <c r="M31" s="431"/>
      <c r="Y31" s="711"/>
      <c r="Z31" s="189"/>
      <c r="AA31" s="749"/>
      <c r="AB31" s="1305"/>
      <c r="AC31" s="1301"/>
      <c r="AD31" s="1302"/>
      <c r="AE31" s="1305"/>
      <c r="AF31" s="1301"/>
      <c r="AG31" s="1302"/>
      <c r="AH31" s="1305"/>
      <c r="AI31" s="1303"/>
    </row>
    <row r="32" spans="1:35" ht="12.75">
      <c r="A32" s="711"/>
      <c r="B32" s="189"/>
      <c r="C32" s="749"/>
      <c r="D32" s="1305"/>
      <c r="E32" s="1301"/>
      <c r="F32" s="1302"/>
      <c r="G32" s="1305"/>
      <c r="H32" s="1301"/>
      <c r="I32" s="1302"/>
      <c r="J32" s="1305"/>
      <c r="K32" s="1303"/>
      <c r="M32" s="431"/>
      <c r="Y32" s="711"/>
      <c r="Z32" s="189"/>
      <c r="AA32" s="749"/>
      <c r="AB32" s="1305"/>
      <c r="AC32" s="1301"/>
      <c r="AD32" s="1302"/>
      <c r="AE32" s="1305"/>
      <c r="AF32" s="1301"/>
      <c r="AG32" s="1302"/>
      <c r="AH32" s="1305"/>
      <c r="AI32" s="1303"/>
    </row>
    <row r="33" spans="1:35" ht="12.75">
      <c r="A33" s="711"/>
      <c r="B33" s="189" t="s">
        <v>180</v>
      </c>
      <c r="C33" s="749"/>
      <c r="D33" s="43">
        <v>780682</v>
      </c>
      <c r="E33" s="1306"/>
      <c r="F33" s="1307"/>
      <c r="G33" s="43">
        <v>97</v>
      </c>
      <c r="H33" s="1301"/>
      <c r="I33" s="1302"/>
      <c r="J33" s="43">
        <f>+D33+G33</f>
        <v>780779</v>
      </c>
      <c r="K33" s="1308"/>
      <c r="M33" s="431"/>
      <c r="Q33" t="s">
        <v>181</v>
      </c>
      <c r="R33" t="s">
        <v>182</v>
      </c>
      <c r="S33" t="s">
        <v>183</v>
      </c>
      <c r="T33">
        <v>104</v>
      </c>
      <c r="Y33" s="711"/>
      <c r="Z33" s="189" t="s">
        <v>184</v>
      </c>
      <c r="AA33" s="749"/>
      <c r="AB33" s="43">
        <v>532884</v>
      </c>
      <c r="AC33" s="1306"/>
      <c r="AD33" s="1307"/>
      <c r="AE33" s="43">
        <v>324</v>
      </c>
      <c r="AF33" s="1301"/>
      <c r="AG33" s="1302"/>
      <c r="AH33" s="43">
        <v>533208</v>
      </c>
      <c r="AI33" s="1308"/>
    </row>
    <row r="34" spans="1:35" ht="12.75">
      <c r="A34" s="711"/>
      <c r="B34" s="189"/>
      <c r="C34" s="749"/>
      <c r="D34" s="1305"/>
      <c r="E34" s="1301"/>
      <c r="F34" s="1302"/>
      <c r="G34" s="1305"/>
      <c r="H34" s="1301"/>
      <c r="I34" s="1302"/>
      <c r="J34" s="1305"/>
      <c r="K34" s="1303"/>
      <c r="M34" s="431"/>
      <c r="Y34" s="711"/>
      <c r="Z34" s="189"/>
      <c r="AA34" s="749"/>
      <c r="AB34" s="1305"/>
      <c r="AC34" s="1301"/>
      <c r="AD34" s="1302"/>
      <c r="AE34" s="1305"/>
      <c r="AF34" s="1301"/>
      <c r="AG34" s="1302"/>
      <c r="AH34" s="1305"/>
      <c r="AI34" s="1303"/>
    </row>
    <row r="35" spans="1:35" ht="12.75">
      <c r="A35" s="711"/>
      <c r="B35" s="189" t="s">
        <v>185</v>
      </c>
      <c r="C35" s="749"/>
      <c r="D35" s="39">
        <v>5340</v>
      </c>
      <c r="E35" s="1301"/>
      <c r="F35" s="1302"/>
      <c r="G35" s="39" t="s">
        <v>186</v>
      </c>
      <c r="H35" s="1301"/>
      <c r="I35" s="1302"/>
      <c r="J35" s="39">
        <v>5340</v>
      </c>
      <c r="K35" s="1303"/>
      <c r="M35" s="431"/>
      <c r="Q35" t="s">
        <v>187</v>
      </c>
      <c r="S35" t="s">
        <v>188</v>
      </c>
      <c r="U35" t="s">
        <v>189</v>
      </c>
      <c r="Y35" s="711"/>
      <c r="Z35" s="189" t="s">
        <v>185</v>
      </c>
      <c r="AA35" s="749"/>
      <c r="AB35" s="39">
        <v>3006</v>
      </c>
      <c r="AC35" s="1301"/>
      <c r="AD35" s="1302"/>
      <c r="AE35" s="39">
        <v>1</v>
      </c>
      <c r="AF35" s="1301"/>
      <c r="AG35" s="1302"/>
      <c r="AH35" s="39">
        <v>3007</v>
      </c>
      <c r="AI35" s="1303"/>
    </row>
    <row r="36" spans="1:35" ht="12.75">
      <c r="A36" s="711"/>
      <c r="B36" s="189"/>
      <c r="C36" s="749"/>
      <c r="D36" s="1305"/>
      <c r="E36" s="1301"/>
      <c r="F36" s="1302"/>
      <c r="G36" s="1305"/>
      <c r="H36" s="1301"/>
      <c r="I36" s="1302"/>
      <c r="J36" s="1305"/>
      <c r="K36" s="1303"/>
      <c r="M36" s="431"/>
      <c r="Y36" s="711"/>
      <c r="Z36" s="189"/>
      <c r="AA36" s="749"/>
      <c r="AB36" s="1305"/>
      <c r="AC36" s="1301"/>
      <c r="AD36" s="1302"/>
      <c r="AE36" s="1305"/>
      <c r="AF36" s="1301"/>
      <c r="AG36" s="1302"/>
      <c r="AH36" s="1305"/>
      <c r="AI36" s="1303"/>
    </row>
    <row r="37" spans="1:35" ht="12.75">
      <c r="A37" s="711"/>
      <c r="B37" s="189"/>
      <c r="C37" s="749"/>
      <c r="D37" s="1305"/>
      <c r="E37" s="1301"/>
      <c r="F37" s="1302"/>
      <c r="G37" s="1305"/>
      <c r="H37" s="1301"/>
      <c r="I37" s="1302"/>
      <c r="J37" s="1305"/>
      <c r="K37" s="1303"/>
      <c r="M37" s="431"/>
      <c r="Y37" s="711"/>
      <c r="Z37" s="189"/>
      <c r="AA37" s="749"/>
      <c r="AB37" s="1305"/>
      <c r="AC37" s="1301"/>
      <c r="AD37" s="1302"/>
      <c r="AE37" s="1305"/>
      <c r="AF37" s="1301"/>
      <c r="AG37" s="1302"/>
      <c r="AH37" s="1305"/>
      <c r="AI37" s="1303"/>
    </row>
    <row r="38" spans="1:35" ht="12.75">
      <c r="A38" s="711"/>
      <c r="B38" s="189" t="s">
        <v>190</v>
      </c>
      <c r="C38" s="749"/>
      <c r="D38" s="1305" t="s">
        <v>173</v>
      </c>
      <c r="E38" s="1301"/>
      <c r="F38" s="1302"/>
      <c r="G38" s="43">
        <v>49</v>
      </c>
      <c r="H38" s="1301"/>
      <c r="I38" s="1302"/>
      <c r="J38" s="1305">
        <v>49</v>
      </c>
      <c r="K38" s="1303"/>
      <c r="M38" s="431"/>
      <c r="Y38" s="711"/>
      <c r="Z38" s="189" t="s">
        <v>190</v>
      </c>
      <c r="AA38" s="749"/>
      <c r="AB38" s="1305" t="s">
        <v>173</v>
      </c>
      <c r="AC38" s="1301"/>
      <c r="AD38" s="1302"/>
      <c r="AE38" s="43">
        <v>27</v>
      </c>
      <c r="AF38" s="1301"/>
      <c r="AG38" s="1302"/>
      <c r="AH38" s="1305">
        <v>27</v>
      </c>
      <c r="AI38" s="1303"/>
    </row>
    <row r="39" spans="1:35" ht="12.75">
      <c r="A39" s="711"/>
      <c r="B39" s="189"/>
      <c r="C39" s="749"/>
      <c r="D39" s="1305"/>
      <c r="E39" s="1301"/>
      <c r="F39" s="1302"/>
      <c r="G39" s="1305"/>
      <c r="H39" s="1301"/>
      <c r="I39" s="1302"/>
      <c r="J39" s="1305"/>
      <c r="K39" s="1303"/>
      <c r="M39" s="431"/>
      <c r="Y39" s="711"/>
      <c r="Z39" s="189"/>
      <c r="AA39" s="749"/>
      <c r="AB39" s="1305"/>
      <c r="AC39" s="1301"/>
      <c r="AD39" s="1302"/>
      <c r="AE39" s="1305"/>
      <c r="AF39" s="1301"/>
      <c r="AG39" s="1302"/>
      <c r="AH39" s="1305"/>
      <c r="AI39" s="1303"/>
    </row>
    <row r="40" spans="1:35" ht="12.75">
      <c r="A40" s="711"/>
      <c r="B40" s="189" t="s">
        <v>191</v>
      </c>
      <c r="C40" s="749"/>
      <c r="D40" s="1305" t="s">
        <v>173</v>
      </c>
      <c r="E40" s="1301"/>
      <c r="F40" s="1302"/>
      <c r="G40" s="39">
        <v>114</v>
      </c>
      <c r="H40" s="1301"/>
      <c r="I40" s="1302"/>
      <c r="J40" s="39">
        <v>114</v>
      </c>
      <c r="K40" s="1303"/>
      <c r="M40" s="431"/>
      <c r="Q40" t="s">
        <v>192</v>
      </c>
      <c r="S40" s="387">
        <v>2965</v>
      </c>
      <c r="U40">
        <v>10</v>
      </c>
      <c r="X40" s="387">
        <v>2975</v>
      </c>
      <c r="Y40" s="711"/>
      <c r="Z40" s="189" t="s">
        <v>191</v>
      </c>
      <c r="AA40" s="749"/>
      <c r="AB40" s="1305" t="s">
        <v>173</v>
      </c>
      <c r="AC40" s="1301"/>
      <c r="AD40" s="1302"/>
      <c r="AE40" s="39">
        <v>10</v>
      </c>
      <c r="AF40" s="1301"/>
      <c r="AG40" s="1302"/>
      <c r="AH40" s="39">
        <v>10</v>
      </c>
      <c r="AI40" s="1303"/>
    </row>
    <row r="41" spans="1:35" ht="13.5" thickBot="1">
      <c r="A41" s="711"/>
      <c r="B41" s="189"/>
      <c r="C41" s="749"/>
      <c r="D41" s="1305"/>
      <c r="E41" s="1301"/>
      <c r="F41" s="1302"/>
      <c r="G41" s="1305"/>
      <c r="H41" s="1301"/>
      <c r="I41" s="1302"/>
      <c r="J41" s="1305"/>
      <c r="K41" s="1303"/>
      <c r="M41" s="431"/>
      <c r="Y41" s="711"/>
      <c r="Z41" s="189"/>
      <c r="AA41" s="749"/>
      <c r="AB41" s="1305"/>
      <c r="AC41" s="1301"/>
      <c r="AD41" s="1302"/>
      <c r="AE41" s="1305"/>
      <c r="AF41" s="1301"/>
      <c r="AG41" s="1302"/>
      <c r="AH41" s="1305"/>
      <c r="AI41" s="1303"/>
    </row>
    <row r="42" spans="1:35" ht="12.75">
      <c r="A42" s="1312"/>
      <c r="B42" s="1313"/>
      <c r="C42" s="1314"/>
      <c r="D42" s="1315"/>
      <c r="E42" s="1316"/>
      <c r="F42" s="1317"/>
      <c r="G42" s="1315"/>
      <c r="H42" s="1316"/>
      <c r="I42" s="1317"/>
      <c r="J42" s="1315"/>
      <c r="K42" s="1318"/>
      <c r="M42" s="431"/>
      <c r="Y42" s="1312"/>
      <c r="Z42" s="1313"/>
      <c r="AA42" s="1314"/>
      <c r="AB42" s="1315"/>
      <c r="AC42" s="1316"/>
      <c r="AD42" s="1317"/>
      <c r="AE42" s="1315"/>
      <c r="AF42" s="1316"/>
      <c r="AG42" s="1317"/>
      <c r="AH42" s="1315"/>
      <c r="AI42" s="1318"/>
    </row>
    <row r="43" spans="1:35" ht="12.75">
      <c r="A43" s="711"/>
      <c r="B43" s="189"/>
      <c r="C43" s="749"/>
      <c r="D43" s="1305"/>
      <c r="E43" s="1301"/>
      <c r="F43" s="1302"/>
      <c r="G43" s="1305"/>
      <c r="H43" s="1301"/>
      <c r="I43" s="1302"/>
      <c r="J43" s="1305"/>
      <c r="K43" s="1303"/>
      <c r="M43" s="431"/>
      <c r="Y43" s="711"/>
      <c r="Z43" s="189"/>
      <c r="AA43" s="749"/>
      <c r="AB43" s="1305"/>
      <c r="AC43" s="1301"/>
      <c r="AD43" s="1302"/>
      <c r="AE43" s="1305"/>
      <c r="AF43" s="1301"/>
      <c r="AG43" s="1302"/>
      <c r="AH43" s="1305"/>
      <c r="AI43" s="1303"/>
    </row>
    <row r="44" spans="1:35" ht="18">
      <c r="A44" s="1304" t="s">
        <v>193</v>
      </c>
      <c r="B44" s="189"/>
      <c r="C44" s="749"/>
      <c r="D44" s="1234"/>
      <c r="E44" s="189"/>
      <c r="F44" s="1084"/>
      <c r="G44" s="1234"/>
      <c r="H44" s="1301"/>
      <c r="I44" s="1302"/>
      <c r="J44" s="1234"/>
      <c r="K44" s="1303"/>
      <c r="M44" s="431"/>
      <c r="Y44" s="1304" t="s">
        <v>194</v>
      </c>
      <c r="Z44" s="189"/>
      <c r="AA44" s="749"/>
      <c r="AB44" s="1234"/>
      <c r="AC44" s="189"/>
      <c r="AD44" s="1084"/>
      <c r="AE44" s="1234"/>
      <c r="AF44" s="1301"/>
      <c r="AG44" s="1302"/>
      <c r="AH44" s="1234"/>
      <c r="AI44" s="1303"/>
    </row>
    <row r="45" spans="1:35" ht="12.75">
      <c r="A45" s="711"/>
      <c r="B45" s="189"/>
      <c r="C45" s="749"/>
      <c r="D45" s="1234"/>
      <c r="E45" s="189"/>
      <c r="F45" s="1084"/>
      <c r="G45" s="1234"/>
      <c r="H45" s="1301"/>
      <c r="I45" s="1302"/>
      <c r="J45" s="1234"/>
      <c r="K45" s="1303"/>
      <c r="M45" s="431"/>
      <c r="Q45" t="s">
        <v>195</v>
      </c>
      <c r="Y45" s="711"/>
      <c r="Z45" s="189"/>
      <c r="AA45" s="749"/>
      <c r="AB45" s="1234"/>
      <c r="AC45" s="189"/>
      <c r="AD45" s="1084"/>
      <c r="AE45" s="1234"/>
      <c r="AF45" s="1301"/>
      <c r="AG45" s="1302"/>
      <c r="AH45" s="1234"/>
      <c r="AI45" s="1303"/>
    </row>
    <row r="46" spans="1:35" ht="12.75">
      <c r="A46" s="711"/>
      <c r="B46" s="189" t="s">
        <v>196</v>
      </c>
      <c r="C46" s="749"/>
      <c r="D46" s="43">
        <v>4292</v>
      </c>
      <c r="E46" s="1306"/>
      <c r="F46" s="1307"/>
      <c r="G46" s="43">
        <v>10</v>
      </c>
      <c r="H46" s="1301"/>
      <c r="I46" s="1302"/>
      <c r="J46" s="43">
        <f>+D46+G46</f>
        <v>4302</v>
      </c>
      <c r="K46" s="1308"/>
      <c r="M46" s="431"/>
      <c r="Q46" t="s">
        <v>197</v>
      </c>
      <c r="R46" t="s">
        <v>198</v>
      </c>
      <c r="T46">
        <v>22</v>
      </c>
      <c r="W46">
        <v>22</v>
      </c>
      <c r="Y46" s="711"/>
      <c r="Z46" s="189" t="s">
        <v>196</v>
      </c>
      <c r="AA46" s="749"/>
      <c r="AB46" s="43">
        <v>3469</v>
      </c>
      <c r="AC46" s="1306"/>
      <c r="AD46" s="1307"/>
      <c r="AE46" s="43">
        <v>10</v>
      </c>
      <c r="AF46" s="1301"/>
      <c r="AG46" s="1302"/>
      <c r="AH46" s="43">
        <v>3479</v>
      </c>
      <c r="AI46" s="1308"/>
    </row>
    <row r="47" spans="1:35" ht="12.75">
      <c r="A47" s="711"/>
      <c r="B47" s="189"/>
      <c r="C47" s="749"/>
      <c r="D47" s="1305"/>
      <c r="E47" s="1301"/>
      <c r="F47" s="1302"/>
      <c r="G47" s="1305"/>
      <c r="H47" s="1301"/>
      <c r="I47" s="1302"/>
      <c r="J47" s="1305"/>
      <c r="K47" s="1303"/>
      <c r="M47" s="431"/>
      <c r="Y47" s="711"/>
      <c r="Z47" s="189"/>
      <c r="AA47" s="749"/>
      <c r="AB47" s="1305"/>
      <c r="AC47" s="1301"/>
      <c r="AD47" s="1302"/>
      <c r="AE47" s="1305"/>
      <c r="AF47" s="1301"/>
      <c r="AG47" s="1302"/>
      <c r="AH47" s="1305"/>
      <c r="AI47" s="1303"/>
    </row>
    <row r="48" spans="1:35" ht="12.75">
      <c r="A48" s="711"/>
      <c r="B48" s="189" t="s">
        <v>187</v>
      </c>
      <c r="C48" s="749"/>
      <c r="D48" s="39">
        <v>45671</v>
      </c>
      <c r="E48" s="1301"/>
      <c r="F48" s="1302"/>
      <c r="G48" s="39">
        <v>31</v>
      </c>
      <c r="H48" s="1301"/>
      <c r="I48" s="1302"/>
      <c r="J48" s="39">
        <f>+D48+G48</f>
        <v>45702</v>
      </c>
      <c r="K48" s="1303"/>
      <c r="M48" s="431"/>
      <c r="Q48" t="s">
        <v>199</v>
      </c>
      <c r="Y48" s="711"/>
      <c r="Z48" s="189" t="s">
        <v>187</v>
      </c>
      <c r="AA48" s="749"/>
      <c r="AB48" s="39">
        <v>20605</v>
      </c>
      <c r="AC48" s="1301"/>
      <c r="AD48" s="1302"/>
      <c r="AE48" s="39">
        <v>31</v>
      </c>
      <c r="AF48" s="1301"/>
      <c r="AG48" s="1302"/>
      <c r="AH48" s="39">
        <v>20636</v>
      </c>
      <c r="AI48" s="1303"/>
    </row>
    <row r="49" spans="1:35" ht="12.75">
      <c r="A49" s="711"/>
      <c r="B49" s="189"/>
      <c r="C49" s="749"/>
      <c r="D49" s="1305"/>
      <c r="E49" s="1301"/>
      <c r="F49" s="1302"/>
      <c r="G49" s="1305"/>
      <c r="H49" s="1301"/>
      <c r="I49" s="1302"/>
      <c r="J49" s="1305"/>
      <c r="K49" s="1303"/>
      <c r="M49" s="431"/>
      <c r="R49" t="s">
        <v>200</v>
      </c>
      <c r="Y49" s="711"/>
      <c r="Z49" s="189"/>
      <c r="AA49" s="749"/>
      <c r="AB49" s="1305"/>
      <c r="AC49" s="1301"/>
      <c r="AD49" s="1302"/>
      <c r="AE49" s="1305"/>
      <c r="AF49" s="1301"/>
      <c r="AG49" s="1302"/>
      <c r="AH49" s="1305"/>
      <c r="AI49" s="1303"/>
    </row>
    <row r="50" spans="1:35" ht="12.75">
      <c r="A50" s="711"/>
      <c r="B50" s="189"/>
      <c r="C50" s="749"/>
      <c r="D50" s="1305"/>
      <c r="E50" s="1301"/>
      <c r="F50" s="1302"/>
      <c r="G50" s="1305"/>
      <c r="H50" s="1301"/>
      <c r="I50" s="1302"/>
      <c r="J50" s="1305"/>
      <c r="K50" s="1303"/>
      <c r="M50" s="431"/>
      <c r="Y50" s="711"/>
      <c r="Z50" s="189"/>
      <c r="AA50" s="749"/>
      <c r="AB50" s="1305"/>
      <c r="AC50" s="1301"/>
      <c r="AD50" s="1302"/>
      <c r="AE50" s="1305"/>
      <c r="AF50" s="1301"/>
      <c r="AG50" s="1302"/>
      <c r="AH50" s="1305"/>
      <c r="AI50" s="1303"/>
    </row>
    <row r="51" spans="1:35" ht="12.75">
      <c r="A51" s="711"/>
      <c r="B51" s="189" t="s">
        <v>190</v>
      </c>
      <c r="C51" s="749"/>
      <c r="D51" s="1305" t="s">
        <v>173</v>
      </c>
      <c r="E51" s="1301"/>
      <c r="F51" s="1302"/>
      <c r="G51" s="43">
        <v>68</v>
      </c>
      <c r="H51" s="1301"/>
      <c r="I51" s="1302"/>
      <c r="J51" s="1305">
        <v>68</v>
      </c>
      <c r="K51" s="1303"/>
      <c r="M51" s="431"/>
      <c r="Y51" s="711"/>
      <c r="Z51" s="189" t="s">
        <v>190</v>
      </c>
      <c r="AA51" s="749"/>
      <c r="AB51" s="1305" t="s">
        <v>173</v>
      </c>
      <c r="AC51" s="1301"/>
      <c r="AD51" s="1302"/>
      <c r="AE51" s="43">
        <v>38</v>
      </c>
      <c r="AF51" s="1301"/>
      <c r="AG51" s="1302"/>
      <c r="AH51" s="1305">
        <v>38</v>
      </c>
      <c r="AI51" s="1303"/>
    </row>
    <row r="52" spans="1:35" ht="12.75">
      <c r="A52" s="711"/>
      <c r="B52" s="189"/>
      <c r="C52" s="749"/>
      <c r="D52" s="1305"/>
      <c r="E52" s="1301"/>
      <c r="F52" s="1302"/>
      <c r="G52" s="1305"/>
      <c r="H52" s="1301"/>
      <c r="I52" s="1302"/>
      <c r="J52" s="1305"/>
      <c r="K52" s="1303"/>
      <c r="M52" s="431"/>
      <c r="Y52" s="711"/>
      <c r="Z52" s="189"/>
      <c r="AA52" s="749"/>
      <c r="AB52" s="1305"/>
      <c r="AC52" s="1301"/>
      <c r="AD52" s="1302"/>
      <c r="AE52" s="1305"/>
      <c r="AF52" s="1301"/>
      <c r="AG52" s="1302"/>
      <c r="AH52" s="1305"/>
      <c r="AI52" s="1303"/>
    </row>
    <row r="53" spans="1:35" ht="12.75">
      <c r="A53" s="711"/>
      <c r="B53" s="189" t="s">
        <v>201</v>
      </c>
      <c r="C53" s="749"/>
      <c r="D53" s="1305" t="s">
        <v>173</v>
      </c>
      <c r="E53" s="1301"/>
      <c r="F53" s="1302"/>
      <c r="G53" s="39">
        <v>693</v>
      </c>
      <c r="H53" s="1301"/>
      <c r="I53" s="1302"/>
      <c r="J53" s="39">
        <v>693</v>
      </c>
      <c r="K53" s="1303"/>
      <c r="M53" s="431"/>
      <c r="Q53" t="s">
        <v>192</v>
      </c>
      <c r="S53" s="387">
        <v>2965</v>
      </c>
      <c r="U53">
        <v>10</v>
      </c>
      <c r="X53" s="387">
        <v>2975</v>
      </c>
      <c r="Y53" s="711"/>
      <c r="Z53" s="189" t="s">
        <v>201</v>
      </c>
      <c r="AA53" s="749"/>
      <c r="AB53" s="1305" t="s">
        <v>173</v>
      </c>
      <c r="AC53" s="1301"/>
      <c r="AD53" s="1302"/>
      <c r="AE53" s="39">
        <v>177</v>
      </c>
      <c r="AF53" s="1301"/>
      <c r="AG53" s="1302"/>
      <c r="AH53" s="39">
        <v>177</v>
      </c>
      <c r="AI53" s="1303"/>
    </row>
    <row r="54" spans="1:35" ht="13.5" thickBot="1">
      <c r="A54" s="1319"/>
      <c r="B54" s="1320"/>
      <c r="C54" s="1321"/>
      <c r="D54" s="212"/>
      <c r="E54" s="1322"/>
      <c r="F54" s="1323"/>
      <c r="G54" s="1322"/>
      <c r="H54" s="1322"/>
      <c r="I54" s="1323"/>
      <c r="J54" s="1322"/>
      <c r="K54" s="1324"/>
      <c r="Y54" s="1319"/>
      <c r="Z54" s="1320"/>
      <c r="AA54" s="1321"/>
      <c r="AB54" s="212"/>
      <c r="AC54" s="1322"/>
      <c r="AD54" s="1323"/>
      <c r="AE54" s="1322"/>
      <c r="AF54" s="1322"/>
      <c r="AG54" s="1323"/>
      <c r="AH54" s="1322"/>
      <c r="AI54" s="1324"/>
    </row>
    <row r="55" spans="2:35" ht="12.75">
      <c r="B55" s="9"/>
      <c r="C55" s="9"/>
      <c r="D55" s="9"/>
      <c r="E55" s="9"/>
      <c r="F55" s="9"/>
      <c r="G55" s="9"/>
      <c r="H55" s="9"/>
      <c r="I55" s="9"/>
      <c r="J55" s="9"/>
      <c r="K55" s="13"/>
      <c r="Z55" s="9"/>
      <c r="AA55" s="9"/>
      <c r="AB55" s="9"/>
      <c r="AC55" s="9"/>
      <c r="AD55" s="9"/>
      <c r="AE55" s="9"/>
      <c r="AF55" s="9"/>
      <c r="AG55" s="9"/>
      <c r="AH55" s="9"/>
      <c r="AI55" s="13"/>
    </row>
    <row r="56" spans="2:35" ht="12.75">
      <c r="B56" s="1325" t="s">
        <v>202</v>
      </c>
      <c r="C56" s="9"/>
      <c r="D56" s="9"/>
      <c r="E56" s="9"/>
      <c r="F56" s="9"/>
      <c r="G56" s="9"/>
      <c r="H56" s="9"/>
      <c r="I56" s="9"/>
      <c r="J56" s="9"/>
      <c r="K56" s="13"/>
      <c r="Q56" t="s">
        <v>195</v>
      </c>
      <c r="Z56" s="9" t="s">
        <v>203</v>
      </c>
      <c r="AA56" s="9"/>
      <c r="AB56" s="9"/>
      <c r="AC56" s="9"/>
      <c r="AD56" s="9"/>
      <c r="AE56" s="9"/>
      <c r="AF56" s="9"/>
      <c r="AG56" s="9"/>
      <c r="AH56" s="9"/>
      <c r="AI56" s="13"/>
    </row>
    <row r="57" spans="2:35" ht="12.75">
      <c r="B57" s="1325" t="s">
        <v>204</v>
      </c>
      <c r="C57" s="9"/>
      <c r="D57" s="9"/>
      <c r="E57" s="9"/>
      <c r="F57" s="9"/>
      <c r="G57" s="9"/>
      <c r="H57" s="9"/>
      <c r="I57" s="9"/>
      <c r="J57" s="9"/>
      <c r="K57" s="13"/>
      <c r="Z57" s="9"/>
      <c r="AA57" s="9"/>
      <c r="AB57" s="9"/>
      <c r="AC57" s="9"/>
      <c r="AD57" s="9"/>
      <c r="AE57" s="9"/>
      <c r="AF57" s="9"/>
      <c r="AG57" s="9"/>
      <c r="AH57" s="9"/>
      <c r="AI57" s="13"/>
    </row>
    <row r="58" spans="2:35" ht="12.75">
      <c r="B58" s="1325" t="s">
        <v>205</v>
      </c>
      <c r="C58" s="9"/>
      <c r="D58" s="9"/>
      <c r="E58" s="9"/>
      <c r="F58" s="9"/>
      <c r="G58" s="9"/>
      <c r="H58" s="9"/>
      <c r="I58" s="9"/>
      <c r="J58" s="9"/>
      <c r="K58" s="13"/>
      <c r="Z58" s="9" t="s">
        <v>206</v>
      </c>
      <c r="AA58" s="9"/>
      <c r="AB58" s="9"/>
      <c r="AC58" s="9"/>
      <c r="AD58" s="9"/>
      <c r="AE58" s="9"/>
      <c r="AF58" s="9"/>
      <c r="AG58" s="9"/>
      <c r="AH58" s="9"/>
      <c r="AI58" s="13"/>
    </row>
    <row r="59" spans="2:35" ht="12.75">
      <c r="B59" s="1325" t="s">
        <v>207</v>
      </c>
      <c r="C59" s="9"/>
      <c r="D59" s="9"/>
      <c r="E59" s="9"/>
      <c r="F59" s="9"/>
      <c r="G59" s="9"/>
      <c r="H59" s="9"/>
      <c r="I59" s="9"/>
      <c r="J59" s="9"/>
      <c r="K59" s="13"/>
      <c r="Q59" t="s">
        <v>208</v>
      </c>
      <c r="Z59" s="9" t="s">
        <v>209</v>
      </c>
      <c r="AA59" s="9"/>
      <c r="AB59" s="9"/>
      <c r="AC59" s="9"/>
      <c r="AD59" s="9"/>
      <c r="AE59" s="9"/>
      <c r="AF59" s="9"/>
      <c r="AG59" s="9"/>
      <c r="AH59" s="9"/>
      <c r="AI59" s="13"/>
    </row>
    <row r="60" spans="2:35" ht="12.75">
      <c r="B60" s="1325" t="s">
        <v>210</v>
      </c>
      <c r="C60" s="9"/>
      <c r="D60" s="9"/>
      <c r="E60" s="9"/>
      <c r="F60" s="9"/>
      <c r="G60" s="9"/>
      <c r="H60" s="9"/>
      <c r="I60" s="9"/>
      <c r="J60" s="9"/>
      <c r="K60" s="13"/>
      <c r="Q60" t="s">
        <v>211</v>
      </c>
      <c r="S60" t="s">
        <v>212</v>
      </c>
      <c r="T60" t="s">
        <v>213</v>
      </c>
      <c r="Z60" s="9"/>
      <c r="AA60" s="9"/>
      <c r="AB60" s="9"/>
      <c r="AC60" s="9"/>
      <c r="AD60" s="9"/>
      <c r="AE60" s="9"/>
      <c r="AF60" s="9"/>
      <c r="AG60" s="9"/>
      <c r="AH60" s="9"/>
      <c r="AI60" s="13"/>
    </row>
    <row r="61" spans="2:35" ht="12.75">
      <c r="B61" s="1325" t="s">
        <v>214</v>
      </c>
      <c r="C61" s="9"/>
      <c r="D61" s="9"/>
      <c r="E61" s="9"/>
      <c r="F61" s="9"/>
      <c r="G61" s="9"/>
      <c r="H61" s="9"/>
      <c r="I61" s="9"/>
      <c r="J61" s="9"/>
      <c r="K61" s="13"/>
      <c r="Z61" s="1326"/>
      <c r="AA61" s="9"/>
      <c r="AB61" s="9"/>
      <c r="AC61" s="9"/>
      <c r="AD61" s="9"/>
      <c r="AE61" s="9"/>
      <c r="AF61" s="9"/>
      <c r="AG61" s="9"/>
      <c r="AH61" s="9"/>
      <c r="AI61" s="13"/>
    </row>
    <row r="62" spans="2:35" ht="12.75">
      <c r="B62" s="9"/>
      <c r="C62" s="9"/>
      <c r="D62" s="9"/>
      <c r="E62" s="9"/>
      <c r="F62" s="9"/>
      <c r="G62" s="56"/>
      <c r="H62" s="9"/>
      <c r="I62" s="9"/>
      <c r="J62" s="9"/>
      <c r="K62" s="13"/>
      <c r="Z62" s="9"/>
      <c r="AA62" s="9"/>
      <c r="AB62" s="9"/>
      <c r="AC62" s="9"/>
      <c r="AD62" s="9"/>
      <c r="AE62" s="9"/>
      <c r="AF62" s="9"/>
      <c r="AG62" s="9"/>
      <c r="AH62" s="9"/>
      <c r="AI62" s="13"/>
    </row>
    <row r="63" spans="2:35" ht="12.75">
      <c r="B63" s="9"/>
      <c r="C63" s="9"/>
      <c r="D63" s="9"/>
      <c r="E63" s="9"/>
      <c r="F63" s="9"/>
      <c r="G63" s="9"/>
      <c r="H63" s="9"/>
      <c r="I63" s="9"/>
      <c r="J63" s="9"/>
      <c r="K63" s="13"/>
      <c r="Z63" s="9"/>
      <c r="AA63" s="9"/>
      <c r="AB63" s="9"/>
      <c r="AC63" s="9"/>
      <c r="AD63" s="9"/>
      <c r="AE63" s="9"/>
      <c r="AF63" s="9"/>
      <c r="AG63" s="9"/>
      <c r="AH63" s="9"/>
      <c r="AI63" s="13"/>
    </row>
    <row r="64" spans="2:35" ht="12.75">
      <c r="B64" s="9"/>
      <c r="C64" s="9"/>
      <c r="D64" s="9"/>
      <c r="E64" s="9"/>
      <c r="F64" s="9"/>
      <c r="G64" s="9"/>
      <c r="H64" s="9"/>
      <c r="I64" s="9"/>
      <c r="J64" s="9"/>
      <c r="K64" s="13"/>
      <c r="Z64" s="9"/>
      <c r="AA64" s="9"/>
      <c r="AB64" s="9"/>
      <c r="AC64" s="9"/>
      <c r="AD64" s="9"/>
      <c r="AE64" s="9"/>
      <c r="AF64" s="9"/>
      <c r="AG64" s="9"/>
      <c r="AH64" s="9"/>
      <c r="AI64" s="13"/>
    </row>
  </sheetData>
  <mergeCells count="23">
    <mergeCell ref="AA8:AC8"/>
    <mergeCell ref="AD8:AF8"/>
    <mergeCell ref="AG8:AI8"/>
    <mergeCell ref="C7:E7"/>
    <mergeCell ref="F7:H7"/>
    <mergeCell ref="I7:K7"/>
    <mergeCell ref="C8:E8"/>
    <mergeCell ref="F8:H8"/>
    <mergeCell ref="I8:K8"/>
    <mergeCell ref="AD5:AF5"/>
    <mergeCell ref="AG5:AI5"/>
    <mergeCell ref="C6:E6"/>
    <mergeCell ref="F6:H6"/>
    <mergeCell ref="I6:K6"/>
    <mergeCell ref="AA6:AC6"/>
    <mergeCell ref="AD6:AF6"/>
    <mergeCell ref="AG6:AI6"/>
    <mergeCell ref="AA5:AC5"/>
    <mergeCell ref="Q4:W4"/>
    <mergeCell ref="C5:E5"/>
    <mergeCell ref="F5:H5"/>
    <mergeCell ref="I5:K5"/>
    <mergeCell ref="Q5:W5"/>
  </mergeCells>
  <printOptions/>
  <pageMargins left="0.7" right="0.7" top="0.75" bottom="0.75" header="0.3" footer="0.3"/>
  <pageSetup fitToHeight="1" fitToWidth="1" horizontalDpi="600" verticalDpi="600" orientation="landscape" scale="6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N26"/>
  <sheetViews>
    <sheetView workbookViewId="0" topLeftCell="A1"/>
  </sheetViews>
  <sheetFormatPr defaultColWidth="9.140625" defaultRowHeight="12.75"/>
  <cols>
    <col min="1" max="1" width="2.28125" style="339" customWidth="1"/>
    <col min="2" max="2" width="17.00390625" style="339" customWidth="1"/>
    <col min="3" max="3" width="15.7109375" style="339" customWidth="1"/>
    <col min="4" max="4" width="6.7109375" style="339" customWidth="1"/>
    <col min="5" max="5" width="15.8515625" style="339" customWidth="1"/>
    <col min="6" max="6" width="6.7109375" style="339" customWidth="1"/>
    <col min="7" max="7" width="15.8515625" style="339" customWidth="1"/>
    <col min="8" max="8" width="6.7109375" style="339" customWidth="1"/>
    <col min="9" max="9" width="15.7109375" style="339" customWidth="1"/>
    <col min="10" max="10" width="6.7109375" style="339" customWidth="1"/>
    <col min="11" max="11" width="15.7109375" style="339" customWidth="1"/>
    <col min="12" max="12" width="6.7109375" style="339" customWidth="1"/>
    <col min="13" max="13" width="9.140625" style="375" customWidth="1"/>
    <col min="14" max="14" width="13.8515625" style="339" customWidth="1"/>
    <col min="15" max="16384" width="9.140625" style="339" customWidth="1"/>
  </cols>
  <sheetData>
    <row r="1" spans="1:12" ht="5.1" customHeight="1">
      <c r="A1" s="292"/>
      <c r="B1" s="293"/>
      <c r="C1" s="293"/>
      <c r="D1" s="293"/>
      <c r="E1" s="293"/>
      <c r="F1" s="293"/>
      <c r="G1" s="293"/>
      <c r="H1" s="293"/>
      <c r="I1" s="293"/>
      <c r="J1" s="293"/>
      <c r="K1" s="293"/>
      <c r="L1" s="438"/>
    </row>
    <row r="2" spans="1:12" s="67" customFormat="1" ht="23.25">
      <c r="A2" s="2599" t="s">
        <v>402</v>
      </c>
      <c r="B2" s="2600"/>
      <c r="C2" s="2600"/>
      <c r="D2" s="2600"/>
      <c r="E2" s="2600"/>
      <c r="F2" s="2600"/>
      <c r="G2" s="2600"/>
      <c r="H2" s="2600"/>
      <c r="I2" s="2600"/>
      <c r="J2" s="2600"/>
      <c r="K2" s="2600"/>
      <c r="L2" s="2601"/>
    </row>
    <row r="3" spans="1:12" s="79" customFormat="1" ht="20.25">
      <c r="A3" s="2562" t="s">
        <v>39</v>
      </c>
      <c r="B3" s="2563"/>
      <c r="C3" s="2563"/>
      <c r="D3" s="2563"/>
      <c r="E3" s="2563"/>
      <c r="F3" s="2563"/>
      <c r="G3" s="2563"/>
      <c r="H3" s="2563"/>
      <c r="I3" s="2563"/>
      <c r="J3" s="2563"/>
      <c r="K3" s="2563"/>
      <c r="L3" s="2602"/>
    </row>
    <row r="4" spans="1:12" s="79" customFormat="1" ht="20.25">
      <c r="A4" s="2562" t="s">
        <v>228</v>
      </c>
      <c r="B4" s="2563"/>
      <c r="C4" s="2563"/>
      <c r="D4" s="2563"/>
      <c r="E4" s="2563"/>
      <c r="F4" s="2563"/>
      <c r="G4" s="2563"/>
      <c r="H4" s="2563"/>
      <c r="I4" s="2563"/>
      <c r="J4" s="2563"/>
      <c r="K4" s="2563"/>
      <c r="L4" s="2602"/>
    </row>
    <row r="5" spans="1:12" s="63" customFormat="1" ht="6" customHeight="1">
      <c r="A5" s="294"/>
      <c r="B5" s="295"/>
      <c r="C5" s="296"/>
      <c r="D5" s="296"/>
      <c r="E5" s="296"/>
      <c r="F5" s="296"/>
      <c r="G5" s="296"/>
      <c r="H5" s="296"/>
      <c r="I5" s="296"/>
      <c r="J5" s="296"/>
      <c r="K5" s="296"/>
      <c r="L5" s="417"/>
    </row>
    <row r="6" spans="1:14" s="63" customFormat="1" ht="12.75">
      <c r="A6" s="440"/>
      <c r="B6" s="432"/>
      <c r="C6" s="2612" t="s">
        <v>349</v>
      </c>
      <c r="D6" s="2613"/>
      <c r="E6" s="2613"/>
      <c r="F6" s="2613"/>
      <c r="G6" s="2613"/>
      <c r="H6" s="2613"/>
      <c r="I6" s="2613"/>
      <c r="J6" s="2613"/>
      <c r="K6" s="418"/>
      <c r="L6" s="419"/>
      <c r="M6" s="388"/>
      <c r="N6" s="67"/>
    </row>
    <row r="7" spans="1:14" s="63" customFormat="1" ht="12.75">
      <c r="A7" s="445" t="s">
        <v>377</v>
      </c>
      <c r="B7" s="446"/>
      <c r="C7" s="2614"/>
      <c r="D7" s="2615"/>
      <c r="E7" s="2615"/>
      <c r="F7" s="2615"/>
      <c r="G7" s="2615"/>
      <c r="H7" s="2615"/>
      <c r="I7" s="2615"/>
      <c r="J7" s="2615"/>
      <c r="K7" s="420"/>
      <c r="L7" s="421"/>
      <c r="M7" s="388"/>
      <c r="N7" s="67"/>
    </row>
    <row r="8" spans="1:14" s="63" customFormat="1" ht="12.75">
      <c r="A8" s="445" t="s">
        <v>176</v>
      </c>
      <c r="B8" s="446"/>
      <c r="C8" s="2608" t="s">
        <v>350</v>
      </c>
      <c r="D8" s="2609"/>
      <c r="E8" s="2609" t="s">
        <v>351</v>
      </c>
      <c r="F8" s="2609"/>
      <c r="G8" s="2609" t="s">
        <v>352</v>
      </c>
      <c r="H8" s="2609"/>
      <c r="I8" s="2609" t="s">
        <v>353</v>
      </c>
      <c r="J8" s="2609"/>
      <c r="K8" s="2616" t="s">
        <v>229</v>
      </c>
      <c r="L8" s="2617"/>
      <c r="M8" s="388"/>
      <c r="N8" s="67"/>
    </row>
    <row r="9" spans="1:14" s="63" customFormat="1" ht="9.95" customHeight="1">
      <c r="A9" s="305"/>
      <c r="B9" s="85"/>
      <c r="C9" s="306"/>
      <c r="D9" s="85"/>
      <c r="E9" s="85"/>
      <c r="F9" s="85"/>
      <c r="G9" s="85"/>
      <c r="H9" s="85"/>
      <c r="I9" s="85"/>
      <c r="J9" s="85"/>
      <c r="K9" s="423"/>
      <c r="L9" s="424"/>
      <c r="M9" s="388"/>
      <c r="N9" s="388"/>
    </row>
    <row r="10" spans="1:14" s="63" customFormat="1" ht="9.95" customHeight="1">
      <c r="A10" s="340"/>
      <c r="B10" s="341"/>
      <c r="C10" s="342"/>
      <c r="D10" s="343"/>
      <c r="E10" s="343"/>
      <c r="F10" s="343"/>
      <c r="G10" s="343"/>
      <c r="H10" s="343"/>
      <c r="I10" s="343"/>
      <c r="J10" s="343"/>
      <c r="K10" s="344"/>
      <c r="L10" s="345"/>
      <c r="M10" s="388"/>
      <c r="N10" s="388"/>
    </row>
    <row r="11" spans="1:14" s="79" customFormat="1" ht="24.95" customHeight="1">
      <c r="A11" s="346"/>
      <c r="B11" s="474" t="s">
        <v>392</v>
      </c>
      <c r="C11" s="490">
        <v>80203869.55</v>
      </c>
      <c r="D11" s="476"/>
      <c r="E11" s="491">
        <v>43303863.84</v>
      </c>
      <c r="F11" s="478"/>
      <c r="G11" s="491">
        <v>24114992.69</v>
      </c>
      <c r="H11" s="478"/>
      <c r="I11" s="491">
        <v>4390250.45</v>
      </c>
      <c r="J11" s="478"/>
      <c r="K11" s="352">
        <f aca="true" t="shared" si="0" ref="K11:K16">SUM(C11:I11)</f>
        <v>152012976.53</v>
      </c>
      <c r="L11" s="427"/>
      <c r="M11" s="67"/>
      <c r="N11" s="435"/>
    </row>
    <row r="12" spans="1:14" s="79" customFormat="1" ht="24.95" customHeight="1">
      <c r="A12" s="346"/>
      <c r="B12" s="474" t="s">
        <v>393</v>
      </c>
      <c r="C12" s="475">
        <v>233812697.58</v>
      </c>
      <c r="D12" s="476"/>
      <c r="E12" s="477">
        <v>205989462.71</v>
      </c>
      <c r="F12" s="478"/>
      <c r="G12" s="477">
        <v>156739886.97</v>
      </c>
      <c r="H12" s="478"/>
      <c r="I12" s="477">
        <v>20109982.28</v>
      </c>
      <c r="J12" s="478"/>
      <c r="K12" s="494">
        <f t="shared" si="0"/>
        <v>616652029.54</v>
      </c>
      <c r="L12" s="427"/>
      <c r="M12" s="67"/>
      <c r="N12" s="435"/>
    </row>
    <row r="13" spans="1:14" s="79" customFormat="1" ht="24.95" customHeight="1">
      <c r="A13" s="346"/>
      <c r="B13" s="474" t="s">
        <v>382</v>
      </c>
      <c r="C13" s="475">
        <v>774878949.64</v>
      </c>
      <c r="D13" s="476"/>
      <c r="E13" s="477">
        <v>1561092771</v>
      </c>
      <c r="F13" s="478"/>
      <c r="G13" s="477">
        <v>1787942682.8</v>
      </c>
      <c r="H13" s="478"/>
      <c r="I13" s="477">
        <v>196833323.47</v>
      </c>
      <c r="J13" s="478"/>
      <c r="K13" s="494">
        <f t="shared" si="0"/>
        <v>4320747726.91</v>
      </c>
      <c r="L13" s="427"/>
      <c r="M13" s="67"/>
      <c r="N13" s="435"/>
    </row>
    <row r="14" spans="1:14" s="79" customFormat="1" ht="24.95" customHeight="1">
      <c r="A14" s="346"/>
      <c r="B14" s="474" t="s">
        <v>383</v>
      </c>
      <c r="C14" s="475">
        <v>1757433094.9</v>
      </c>
      <c r="D14" s="476"/>
      <c r="E14" s="477">
        <v>2633231711.1</v>
      </c>
      <c r="F14" s="478"/>
      <c r="G14" s="477">
        <v>2452109407.4</v>
      </c>
      <c r="H14" s="478"/>
      <c r="I14" s="477">
        <v>170602490.85</v>
      </c>
      <c r="J14" s="478"/>
      <c r="K14" s="494">
        <f t="shared" si="0"/>
        <v>7013376704.25</v>
      </c>
      <c r="L14" s="427"/>
      <c r="M14" s="67"/>
      <c r="N14" s="435"/>
    </row>
    <row r="15" spans="1:14" s="79" customFormat="1" ht="24.95" customHeight="1">
      <c r="A15" s="346"/>
      <c r="B15" s="474" t="s">
        <v>384</v>
      </c>
      <c r="C15" s="475">
        <v>584025841.85</v>
      </c>
      <c r="D15" s="476"/>
      <c r="E15" s="477">
        <v>2720596271.2</v>
      </c>
      <c r="F15" s="478"/>
      <c r="G15" s="477">
        <v>1842311425.7</v>
      </c>
      <c r="H15" s="478"/>
      <c r="I15" s="477">
        <v>169530903.69</v>
      </c>
      <c r="J15" s="478"/>
      <c r="K15" s="494">
        <f t="shared" si="0"/>
        <v>5316464442.44</v>
      </c>
      <c r="L15" s="427"/>
      <c r="M15" s="67"/>
      <c r="N15" s="435"/>
    </row>
    <row r="16" spans="1:14" s="79" customFormat="1" ht="24.95" customHeight="1">
      <c r="A16" s="346"/>
      <c r="B16" s="474" t="s">
        <v>385</v>
      </c>
      <c r="C16" s="475">
        <v>779537388.03</v>
      </c>
      <c r="D16" s="476"/>
      <c r="E16" s="477">
        <v>18730762501.2</v>
      </c>
      <c r="F16" s="478"/>
      <c r="G16" s="477">
        <v>8615942535.3</v>
      </c>
      <c r="H16" s="478"/>
      <c r="I16" s="477">
        <v>125977288.48</v>
      </c>
      <c r="J16" s="478"/>
      <c r="K16" s="494">
        <f t="shared" si="0"/>
        <v>28252219713.01</v>
      </c>
      <c r="L16" s="427"/>
      <c r="M16" s="67"/>
      <c r="N16" s="435"/>
    </row>
    <row r="17" spans="1:14" s="79" customFormat="1" ht="24.95" customHeight="1">
      <c r="A17" s="346"/>
      <c r="B17" s="474" t="s">
        <v>262</v>
      </c>
      <c r="C17" s="490">
        <f>SUM(C11:C16)</f>
        <v>4209891841.55</v>
      </c>
      <c r="D17" s="476"/>
      <c r="E17" s="491">
        <f>SUM(E11:E16)</f>
        <v>25894976581.05</v>
      </c>
      <c r="F17" s="478"/>
      <c r="G17" s="491">
        <f>SUM(G11:G16)</f>
        <v>14879160930.86</v>
      </c>
      <c r="H17" s="478"/>
      <c r="I17" s="491">
        <f>SUM(I11:I16)</f>
        <v>687444239.22</v>
      </c>
      <c r="J17" s="478"/>
      <c r="K17" s="352">
        <f>SUM(K11:K16)</f>
        <v>45671473592.67999</v>
      </c>
      <c r="L17" s="427"/>
      <c r="M17" s="67"/>
      <c r="N17" s="435"/>
    </row>
    <row r="18" spans="1:14" ht="5.1" customHeight="1">
      <c r="A18" s="326"/>
      <c r="B18" s="329"/>
      <c r="C18" s="2223"/>
      <c r="D18" s="329"/>
      <c r="E18" s="329"/>
      <c r="F18" s="329"/>
      <c r="G18" s="329"/>
      <c r="H18" s="329"/>
      <c r="I18" s="329"/>
      <c r="J18" s="329"/>
      <c r="K18" s="429"/>
      <c r="L18" s="430"/>
      <c r="M18" s="512"/>
      <c r="N18" s="411"/>
    </row>
    <row r="19" spans="1:14" ht="5.1" customHeight="1">
      <c r="A19" s="333"/>
      <c r="B19" s="333"/>
      <c r="C19" s="412"/>
      <c r="D19" s="412"/>
      <c r="E19" s="412"/>
      <c r="F19" s="412"/>
      <c r="G19" s="412"/>
      <c r="H19" s="412"/>
      <c r="I19" s="412"/>
      <c r="J19" s="412"/>
      <c r="K19" s="412"/>
      <c r="L19" s="412"/>
      <c r="M19" s="512"/>
      <c r="N19" s="411"/>
    </row>
    <row r="20" spans="1:14" s="513" customFormat="1" ht="12.75">
      <c r="A20" s="336" t="s">
        <v>263</v>
      </c>
      <c r="B20" s="336"/>
      <c r="C20" s="413"/>
      <c r="D20" s="413"/>
      <c r="E20" s="413"/>
      <c r="F20" s="413"/>
      <c r="G20" s="413"/>
      <c r="H20" s="413"/>
      <c r="I20" s="413"/>
      <c r="J20" s="413"/>
      <c r="K20" s="413"/>
      <c r="L20" s="413"/>
      <c r="M20" s="512"/>
      <c r="N20" s="512"/>
    </row>
    <row r="21" spans="1:14" s="513" customFormat="1" ht="12.75">
      <c r="A21" s="337" t="s">
        <v>366</v>
      </c>
      <c r="B21" s="336"/>
      <c r="C21" s="413"/>
      <c r="D21" s="413"/>
      <c r="E21" s="413"/>
      <c r="F21" s="413"/>
      <c r="G21" s="413"/>
      <c r="H21" s="413"/>
      <c r="I21" s="413"/>
      <c r="J21" s="413"/>
      <c r="K21" s="413"/>
      <c r="L21" s="413"/>
      <c r="M21" s="512"/>
      <c r="N21" s="514"/>
    </row>
    <row r="22" spans="1:13" s="513" customFormat="1" ht="9.95" customHeight="1">
      <c r="A22" s="336" t="s">
        <v>403</v>
      </c>
      <c r="B22" s="336"/>
      <c r="C22" s="336"/>
      <c r="D22" s="336"/>
      <c r="E22" s="336"/>
      <c r="F22" s="336"/>
      <c r="G22" s="336"/>
      <c r="H22" s="336"/>
      <c r="I22" s="336"/>
      <c r="J22" s="336"/>
      <c r="K22" s="336"/>
      <c r="L22" s="336"/>
      <c r="M22" s="375"/>
    </row>
    <row r="23" ht="9.95" customHeight="1">
      <c r="A23" s="336"/>
    </row>
    <row r="24" spans="3:11" ht="12.75">
      <c r="C24" s="515"/>
      <c r="E24" s="515"/>
      <c r="F24" s="515"/>
      <c r="G24" s="515"/>
      <c r="H24" s="515"/>
      <c r="I24" s="437"/>
      <c r="J24" s="515"/>
      <c r="K24" s="515"/>
    </row>
    <row r="25" ht="12.75">
      <c r="G25" s="437"/>
    </row>
    <row r="26" spans="3:12" ht="12.75">
      <c r="C26" s="437"/>
      <c r="E26" s="374"/>
      <c r="F26" s="374"/>
      <c r="G26" s="374"/>
      <c r="H26" s="374"/>
      <c r="I26" s="374"/>
      <c r="J26" s="374"/>
      <c r="K26" s="374"/>
      <c r="L26" s="374"/>
    </row>
  </sheetData>
  <mergeCells count="9">
    <mergeCell ref="K8:L8"/>
    <mergeCell ref="A2:L2"/>
    <mergeCell ref="A3:L3"/>
    <mergeCell ref="A4:L4"/>
    <mergeCell ref="C6:J7"/>
    <mergeCell ref="C8:D8"/>
    <mergeCell ref="E8:F8"/>
    <mergeCell ref="G8:H8"/>
    <mergeCell ref="I8:J8"/>
  </mergeCells>
  <printOptions/>
  <pageMargins left="0.7" right="0.7" top="0.75" bottom="0.75" header="0.3" footer="0.3"/>
  <pageSetup horizontalDpi="600" verticalDpi="60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K40"/>
  <sheetViews>
    <sheetView workbookViewId="0" topLeftCell="A1"/>
  </sheetViews>
  <sheetFormatPr defaultColWidth="9.140625" defaultRowHeight="12.75"/>
  <cols>
    <col min="1" max="1" width="2.7109375" style="9" customWidth="1"/>
    <col min="2" max="3" width="3.7109375" style="9" customWidth="1"/>
    <col min="4" max="4" width="35.28125" style="9" customWidth="1"/>
    <col min="5" max="5" width="22.7109375" style="9" customWidth="1"/>
    <col min="6" max="6" width="18.7109375" style="9" customWidth="1"/>
    <col min="7" max="7" width="13.7109375" style="9" customWidth="1"/>
    <col min="8" max="8" width="18.7109375" style="13" customWidth="1"/>
    <col min="10" max="10" width="16.421875" style="0" bestFit="1" customWidth="1"/>
  </cols>
  <sheetData>
    <row r="1" spans="1:8" ht="12.75">
      <c r="A1" s="6"/>
      <c r="B1" s="7"/>
      <c r="C1" s="7"/>
      <c r="D1" s="7"/>
      <c r="E1" s="7"/>
      <c r="F1" s="7"/>
      <c r="G1" s="7"/>
      <c r="H1" s="8"/>
    </row>
    <row r="2" spans="1:8" ht="23.25">
      <c r="A2" s="516" t="s">
        <v>404</v>
      </c>
      <c r="B2" s="11"/>
      <c r="C2" s="11"/>
      <c r="D2" s="11"/>
      <c r="E2" s="11"/>
      <c r="F2" s="11"/>
      <c r="G2" s="11"/>
      <c r="H2" s="517"/>
    </row>
    <row r="3" spans="1:8" ht="20.25">
      <c r="A3" s="518" t="s">
        <v>41</v>
      </c>
      <c r="B3" s="11"/>
      <c r="C3" s="11"/>
      <c r="D3" s="519"/>
      <c r="E3" s="11"/>
      <c r="F3" s="11"/>
      <c r="G3" s="11"/>
      <c r="H3" s="517"/>
    </row>
    <row r="4" spans="1:10" ht="20.25">
      <c r="A4" s="520" t="s">
        <v>228</v>
      </c>
      <c r="B4" s="521"/>
      <c r="C4" s="521"/>
      <c r="D4" s="522"/>
      <c r="E4" s="521"/>
      <c r="F4" s="521"/>
      <c r="G4" s="521"/>
      <c r="H4" s="523"/>
      <c r="J4" s="5"/>
    </row>
    <row r="5" spans="1:10" ht="6" customHeight="1">
      <c r="A5" s="520"/>
      <c r="B5" s="521"/>
      <c r="C5" s="521"/>
      <c r="D5" s="522"/>
      <c r="E5" s="521"/>
      <c r="F5" s="521"/>
      <c r="G5" s="521"/>
      <c r="H5" s="523"/>
      <c r="J5" s="5"/>
    </row>
    <row r="6" spans="1:8" ht="12.75">
      <c r="A6" s="159"/>
      <c r="B6" s="160"/>
      <c r="C6" s="160"/>
      <c r="D6" s="160"/>
      <c r="E6" s="524"/>
      <c r="F6" s="164"/>
      <c r="G6" s="164"/>
      <c r="H6" s="525"/>
    </row>
    <row r="7" spans="1:8" ht="12.75">
      <c r="A7" s="244"/>
      <c r="B7" s="245"/>
      <c r="C7" s="245"/>
      <c r="D7" s="245"/>
      <c r="E7" s="526"/>
      <c r="F7" s="245"/>
      <c r="G7" s="527"/>
      <c r="H7" s="528" t="s">
        <v>378</v>
      </c>
    </row>
    <row r="8" spans="1:8" ht="12.75">
      <c r="A8" s="244" t="s">
        <v>405</v>
      </c>
      <c r="B8" s="175"/>
      <c r="C8" s="175"/>
      <c r="D8" s="175"/>
      <c r="E8" s="526" t="s">
        <v>275</v>
      </c>
      <c r="F8" s="175"/>
      <c r="G8" s="529" t="s">
        <v>406</v>
      </c>
      <c r="H8" s="176" t="s">
        <v>176</v>
      </c>
    </row>
    <row r="9" spans="1:8" ht="12.75">
      <c r="A9" s="530"/>
      <c r="B9" s="531"/>
      <c r="C9" s="531"/>
      <c r="D9" s="531"/>
      <c r="E9" s="532"/>
      <c r="F9" s="2498"/>
      <c r="G9" s="2498"/>
      <c r="H9" s="533"/>
    </row>
    <row r="10" spans="1:8" ht="12.75">
      <c r="A10" s="184"/>
      <c r="B10" s="534"/>
      <c r="C10" s="534"/>
      <c r="D10" s="185"/>
      <c r="E10" s="535"/>
      <c r="F10" s="535"/>
      <c r="G10" s="535"/>
      <c r="H10" s="190"/>
    </row>
    <row r="11" spans="1:11" ht="12.75">
      <c r="A11" s="536"/>
      <c r="B11" s="2140" t="s">
        <v>407</v>
      </c>
      <c r="C11" s="537"/>
      <c r="D11" s="538"/>
      <c r="E11" s="539">
        <v>662929188.56</v>
      </c>
      <c r="F11" s="540">
        <f>+E11/E$29</f>
        <v>0.014515169676095493</v>
      </c>
      <c r="G11" s="541">
        <v>238</v>
      </c>
      <c r="H11" s="542">
        <v>51889</v>
      </c>
      <c r="K11" s="268"/>
    </row>
    <row r="12" spans="1:11" ht="12.75">
      <c r="A12" s="536"/>
      <c r="B12" s="2140" t="s">
        <v>408</v>
      </c>
      <c r="C12" s="537"/>
      <c r="D12" s="543"/>
      <c r="E12" s="541">
        <f>SUM(E13:E20)</f>
        <v>26716612278.98</v>
      </c>
      <c r="F12" s="540">
        <f>+E12/E$29</f>
        <v>0.5849737303650986</v>
      </c>
      <c r="G12" s="541">
        <f>SUM(G13:G20)</f>
        <v>2636</v>
      </c>
      <c r="H12" s="542">
        <f>SUM(H13:H20)</f>
        <v>1178786</v>
      </c>
      <c r="K12" s="268"/>
    </row>
    <row r="13" spans="1:11" ht="12.75">
      <c r="A13" s="544"/>
      <c r="B13" s="545"/>
      <c r="C13" s="545" t="s">
        <v>409</v>
      </c>
      <c r="D13" s="546"/>
      <c r="E13" s="547">
        <v>1256051287.7</v>
      </c>
      <c r="F13" s="2198">
        <f aca="true" t="shared" si="0" ref="F13:F28">+E13/E$29</f>
        <v>0.02750187784376555</v>
      </c>
      <c r="G13" s="547">
        <v>196</v>
      </c>
      <c r="H13" s="548">
        <v>169781</v>
      </c>
      <c r="K13" s="268"/>
    </row>
    <row r="14" spans="1:11" ht="12.75">
      <c r="A14" s="544"/>
      <c r="B14" s="545"/>
      <c r="C14" s="545" t="s">
        <v>410</v>
      </c>
      <c r="D14" s="549"/>
      <c r="E14" s="547">
        <v>1616268042.3</v>
      </c>
      <c r="F14" s="2198">
        <f t="shared" si="0"/>
        <v>0.03538900576545039</v>
      </c>
      <c r="G14" s="547">
        <v>622</v>
      </c>
      <c r="H14" s="548">
        <v>116904</v>
      </c>
      <c r="K14" s="268"/>
    </row>
    <row r="15" spans="1:11" ht="12.75">
      <c r="A15" s="544"/>
      <c r="B15" s="545"/>
      <c r="C15" s="545" t="s">
        <v>411</v>
      </c>
      <c r="D15" s="549"/>
      <c r="E15" s="547">
        <v>404830472.07</v>
      </c>
      <c r="F15" s="2198">
        <f t="shared" si="0"/>
        <v>0.008863967816704529</v>
      </c>
      <c r="G15" s="547">
        <v>174</v>
      </c>
      <c r="H15" s="548">
        <v>41542</v>
      </c>
      <c r="K15" s="268"/>
    </row>
    <row r="16" spans="1:11" ht="12.75">
      <c r="A16" s="544"/>
      <c r="B16" s="545"/>
      <c r="C16" s="545" t="s">
        <v>412</v>
      </c>
      <c r="D16" s="549"/>
      <c r="E16" s="547">
        <v>1194509216.1</v>
      </c>
      <c r="F16" s="2198">
        <f t="shared" si="0"/>
        <v>0.026154383078249473</v>
      </c>
      <c r="G16" s="547">
        <v>273</v>
      </c>
      <c r="H16" s="548">
        <v>91179</v>
      </c>
      <c r="K16" s="268"/>
    </row>
    <row r="17" spans="1:11" ht="12.75">
      <c r="A17" s="544"/>
      <c r="B17" s="545"/>
      <c r="C17" s="545" t="s">
        <v>413</v>
      </c>
      <c r="D17" s="549"/>
      <c r="E17" s="547">
        <v>6970359392.3</v>
      </c>
      <c r="F17" s="2198">
        <f t="shared" si="0"/>
        <v>0.15261954222044818</v>
      </c>
      <c r="G17" s="547">
        <v>118</v>
      </c>
      <c r="H17" s="548">
        <v>128236</v>
      </c>
      <c r="K17" s="268"/>
    </row>
    <row r="18" spans="1:11" ht="12.75">
      <c r="A18" s="544"/>
      <c r="B18" s="545"/>
      <c r="C18" s="545" t="s">
        <v>414</v>
      </c>
      <c r="D18" s="549"/>
      <c r="E18" s="547">
        <v>12055681801</v>
      </c>
      <c r="F18" s="2198">
        <f t="shared" si="0"/>
        <v>0.26396524685033323</v>
      </c>
      <c r="G18" s="547">
        <v>340</v>
      </c>
      <c r="H18" s="548">
        <v>398296</v>
      </c>
      <c r="K18" s="268"/>
    </row>
    <row r="19" spans="1:11" ht="12.75">
      <c r="A19" s="544"/>
      <c r="B19" s="545"/>
      <c r="C19" s="545" t="s">
        <v>415</v>
      </c>
      <c r="D19" s="549"/>
      <c r="E19" s="547">
        <v>493629206.51</v>
      </c>
      <c r="F19" s="2198">
        <f t="shared" si="0"/>
        <v>0.010808260992600021</v>
      </c>
      <c r="G19" s="547">
        <v>121</v>
      </c>
      <c r="H19" s="548">
        <v>34969</v>
      </c>
      <c r="K19" s="268"/>
    </row>
    <row r="20" spans="1:11" ht="12.75">
      <c r="A20" s="544"/>
      <c r="B20" s="545"/>
      <c r="C20" s="545" t="s">
        <v>416</v>
      </c>
      <c r="D20" s="549"/>
      <c r="E20" s="547">
        <v>2725282861</v>
      </c>
      <c r="F20" s="2198">
        <f t="shared" si="0"/>
        <v>0.05967144579754718</v>
      </c>
      <c r="G20" s="547">
        <v>792</v>
      </c>
      <c r="H20" s="548">
        <v>197879</v>
      </c>
      <c r="J20" s="550"/>
      <c r="K20" s="268"/>
    </row>
    <row r="21" spans="1:11" ht="12.75">
      <c r="A21" s="536"/>
      <c r="B21" s="2140" t="s">
        <v>417</v>
      </c>
      <c r="C21" s="537"/>
      <c r="D21" s="538"/>
      <c r="E21" s="541">
        <f>SUM(E22:E23)</f>
        <v>14467132987.92</v>
      </c>
      <c r="F21" s="540">
        <f>+E21/E$29</f>
        <v>0.3167651895105706</v>
      </c>
      <c r="G21" s="541">
        <f>SUM(G22:G23)</f>
        <v>194</v>
      </c>
      <c r="H21" s="542">
        <f>SUM(H22:H23)</f>
        <v>341350</v>
      </c>
      <c r="J21" s="552"/>
      <c r="K21" s="268"/>
    </row>
    <row r="22" spans="1:11" ht="12.75">
      <c r="A22" s="544"/>
      <c r="B22" s="545"/>
      <c r="C22" s="545" t="s">
        <v>418</v>
      </c>
      <c r="D22" s="549"/>
      <c r="E22" s="547">
        <v>14083781694</v>
      </c>
      <c r="F22" s="2198">
        <f t="shared" si="0"/>
        <v>0.30837151915659744</v>
      </c>
      <c r="G22" s="547">
        <v>42</v>
      </c>
      <c r="H22" s="548">
        <v>310259</v>
      </c>
      <c r="J22" s="552"/>
      <c r="K22" s="268"/>
    </row>
    <row r="23" spans="1:11" ht="12.75">
      <c r="A23" s="544"/>
      <c r="B23" s="545"/>
      <c r="C23" s="545" t="s">
        <v>419</v>
      </c>
      <c r="D23" s="549"/>
      <c r="E23" s="547">
        <f>381852976.63+1498317.29</f>
        <v>383351293.92</v>
      </c>
      <c r="F23" s="2198">
        <f t="shared" si="0"/>
        <v>0.00839367035397316</v>
      </c>
      <c r="G23" s="547">
        <v>152</v>
      </c>
      <c r="H23" s="548">
        <f>30654+437</f>
        <v>31091</v>
      </c>
      <c r="K23" s="268"/>
    </row>
    <row r="24" spans="1:11" ht="12.75">
      <c r="A24" s="536"/>
      <c r="B24" s="2140" t="s">
        <v>420</v>
      </c>
      <c r="C24" s="537"/>
      <c r="D24" s="538"/>
      <c r="E24" s="541">
        <v>125423582.32</v>
      </c>
      <c r="F24" s="540">
        <f t="shared" si="0"/>
        <v>0.0027462127330870395</v>
      </c>
      <c r="G24" s="541">
        <v>56</v>
      </c>
      <c r="H24" s="542">
        <v>9644</v>
      </c>
      <c r="K24" s="268"/>
    </row>
    <row r="25" spans="1:11" ht="12.75">
      <c r="A25" s="536"/>
      <c r="B25" s="2140" t="s">
        <v>421</v>
      </c>
      <c r="C25" s="537"/>
      <c r="D25" s="538"/>
      <c r="E25" s="541">
        <v>481153711.87</v>
      </c>
      <c r="F25" s="540">
        <f t="shared" si="0"/>
        <v>0.010535103731435876</v>
      </c>
      <c r="G25" s="541">
        <v>271</v>
      </c>
      <c r="H25" s="542">
        <v>39040</v>
      </c>
      <c r="K25" s="268"/>
    </row>
    <row r="26" spans="1:11" ht="12.75">
      <c r="A26" s="536"/>
      <c r="B26" s="2140" t="s">
        <v>422</v>
      </c>
      <c r="C26" s="537"/>
      <c r="D26" s="538"/>
      <c r="E26" s="541">
        <v>684285182.31</v>
      </c>
      <c r="F26" s="540">
        <f t="shared" si="0"/>
        <v>0.014982769954122517</v>
      </c>
      <c r="G26" s="541">
        <v>310</v>
      </c>
      <c r="H26" s="542">
        <v>134053</v>
      </c>
      <c r="K26" s="268"/>
    </row>
    <row r="27" spans="1:11" ht="12.75">
      <c r="A27" s="536"/>
      <c r="B27" s="2140" t="s">
        <v>423</v>
      </c>
      <c r="C27" s="537"/>
      <c r="D27" s="538"/>
      <c r="E27" s="541">
        <v>1032013369</v>
      </c>
      <c r="F27" s="540">
        <f t="shared" si="0"/>
        <v>0.022596454368788384</v>
      </c>
      <c r="G27" s="541">
        <v>131</v>
      </c>
      <c r="H27" s="542">
        <v>82187</v>
      </c>
      <c r="K27" s="268"/>
    </row>
    <row r="28" spans="1:11" ht="12.75">
      <c r="A28" s="536"/>
      <c r="B28" s="2140" t="s">
        <v>424</v>
      </c>
      <c r="C28" s="537"/>
      <c r="D28" s="538"/>
      <c r="E28" s="541">
        <f>451042120.47+1030147379.7+20733791.89</f>
        <v>1501923292.0600002</v>
      </c>
      <c r="F28" s="540">
        <f t="shared" si="0"/>
        <v>0.03288536966080158</v>
      </c>
      <c r="G28" s="541">
        <f>257+152+47</f>
        <v>456</v>
      </c>
      <c r="H28" s="542">
        <f>42286+70818+2113</f>
        <v>115217</v>
      </c>
      <c r="K28" s="268"/>
    </row>
    <row r="29" spans="1:11" ht="12.75">
      <c r="A29" s="536"/>
      <c r="B29" s="2140" t="s">
        <v>262</v>
      </c>
      <c r="C29" s="537"/>
      <c r="D29" s="538"/>
      <c r="E29" s="539">
        <f>+E11+E12+E21+E24+E25+E26+E27+E28</f>
        <v>45671473593.02</v>
      </c>
      <c r="F29" s="540">
        <v>1</v>
      </c>
      <c r="G29" s="541">
        <f>+G11+G12+G21+G24+G25+G26+G27+G28</f>
        <v>4292</v>
      </c>
      <c r="H29" s="542">
        <f>+H11+H12+H21+H24+H25+H26+H27+H28</f>
        <v>1952166</v>
      </c>
      <c r="K29" s="268"/>
    </row>
    <row r="30" spans="1:8" ht="13.5" thickBot="1">
      <c r="A30" s="553"/>
      <c r="B30" s="554"/>
      <c r="C30" s="554"/>
      <c r="D30" s="555"/>
      <c r="E30" s="556"/>
      <c r="F30" s="556"/>
      <c r="G30" s="556"/>
      <c r="H30" s="557"/>
    </row>
    <row r="31" spans="1:8" ht="12.75">
      <c r="A31" s="143"/>
      <c r="B31" s="143"/>
      <c r="C31" s="143"/>
      <c r="D31" s="58"/>
      <c r="E31" s="558"/>
      <c r="F31" s="559"/>
      <c r="G31" s="558"/>
      <c r="H31" s="558"/>
    </row>
    <row r="32" spans="1:8" ht="12.75">
      <c r="A32" s="282" t="s">
        <v>425</v>
      </c>
      <c r="B32" s="282"/>
      <c r="C32" s="282"/>
      <c r="D32" s="219"/>
      <c r="E32" s="219"/>
      <c r="G32" s="559"/>
      <c r="H32" s="559"/>
    </row>
    <row r="33" spans="1:8" ht="12.75">
      <c r="A33" s="282" t="s">
        <v>426</v>
      </c>
      <c r="B33" s="282"/>
      <c r="C33" s="282"/>
      <c r="D33" s="219"/>
      <c r="E33" s="219"/>
      <c r="F33" s="219"/>
      <c r="G33" s="560"/>
      <c r="H33" s="560"/>
    </row>
    <row r="34" spans="1:8" ht="12.75">
      <c r="A34" s="282" t="s">
        <v>427</v>
      </c>
      <c r="B34" s="282"/>
      <c r="C34"/>
      <c r="D34"/>
      <c r="E34"/>
      <c r="F34"/>
      <c r="G34"/>
      <c r="H34"/>
    </row>
    <row r="35" ht="12.75">
      <c r="A35" s="103" t="s">
        <v>330</v>
      </c>
    </row>
    <row r="38" spans="5:8" ht="12.75">
      <c r="E38" s="561"/>
      <c r="F38" s="562"/>
      <c r="G38" s="561"/>
      <c r="H38" s="561"/>
    </row>
    <row r="39" spans="5:8" ht="12.75">
      <c r="E39" s="561"/>
      <c r="F39" s="562"/>
      <c r="G39" s="561"/>
      <c r="H39" s="561"/>
    </row>
    <row r="40" spans="5:8" ht="12.75">
      <c r="E40" s="563"/>
      <c r="F40" s="562"/>
      <c r="G40" s="563"/>
      <c r="H40" s="563"/>
    </row>
  </sheetData>
  <printOptions/>
  <pageMargins left="0.7" right="0.7" top="0.75" bottom="0.75" header="0.3" footer="0.3"/>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X48"/>
  <sheetViews>
    <sheetView workbookViewId="0" topLeftCell="A1"/>
  </sheetViews>
  <sheetFormatPr defaultColWidth="9.140625" defaultRowHeight="12.75"/>
  <cols>
    <col min="1" max="1" width="11.421875" style="9" customWidth="1"/>
    <col min="2" max="3" width="10.7109375" style="9" customWidth="1"/>
    <col min="4" max="4" width="10.28125" style="13" customWidth="1"/>
    <col min="5" max="5" width="11.421875" style="9" customWidth="1"/>
    <col min="6" max="7" width="10.7109375" style="9" customWidth="1"/>
    <col min="8" max="8" width="12.140625" style="9" customWidth="1"/>
    <col min="9" max="9" width="11.7109375" style="375" customWidth="1"/>
    <col min="10" max="10" width="11.7109375" style="512" customWidth="1"/>
    <col min="11" max="11" width="11.7109375" style="375" customWidth="1"/>
    <col min="13" max="13" width="11.00390625" style="0" bestFit="1" customWidth="1"/>
    <col min="14" max="14" width="12.7109375" style="0" bestFit="1" customWidth="1"/>
    <col min="15" max="15" width="10.140625" style="0" bestFit="1" customWidth="1"/>
    <col min="18" max="19" width="10.140625" style="0" bestFit="1" customWidth="1"/>
    <col min="21" max="21" width="12.7109375" style="0" bestFit="1" customWidth="1"/>
  </cols>
  <sheetData>
    <row r="1" spans="1:11" ht="12.75">
      <c r="A1" s="564"/>
      <c r="B1" s="565"/>
      <c r="C1" s="565"/>
      <c r="D1" s="565"/>
      <c r="E1" s="565"/>
      <c r="F1" s="565"/>
      <c r="G1" s="565"/>
      <c r="H1" s="565"/>
      <c r="I1" s="565"/>
      <c r="J1" s="565"/>
      <c r="K1" s="566"/>
    </row>
    <row r="2" spans="1:11" ht="23.25">
      <c r="A2" s="516" t="s">
        <v>428</v>
      </c>
      <c r="B2" s="11"/>
      <c r="C2" s="11"/>
      <c r="D2" s="11"/>
      <c r="E2" s="11"/>
      <c r="F2" s="11"/>
      <c r="G2" s="11"/>
      <c r="H2" s="11"/>
      <c r="I2" s="567"/>
      <c r="J2" s="567"/>
      <c r="K2" s="568"/>
    </row>
    <row r="3" spans="1:11" ht="20.25">
      <c r="A3" s="518" t="s">
        <v>43</v>
      </c>
      <c r="B3" s="11"/>
      <c r="C3" s="11"/>
      <c r="D3" s="11"/>
      <c r="E3" s="11"/>
      <c r="F3" s="11"/>
      <c r="G3" s="11"/>
      <c r="H3" s="11"/>
      <c r="I3" s="567"/>
      <c r="J3" s="567"/>
      <c r="K3" s="568"/>
    </row>
    <row r="4" spans="1:11" ht="27.6" customHeight="1">
      <c r="A4" s="520" t="s">
        <v>228</v>
      </c>
      <c r="B4" s="521"/>
      <c r="C4" s="521"/>
      <c r="D4" s="521"/>
      <c r="E4" s="521"/>
      <c r="F4" s="521"/>
      <c r="G4" s="521"/>
      <c r="H4" s="521"/>
      <c r="I4" s="569"/>
      <c r="J4" s="569"/>
      <c r="K4" s="570"/>
    </row>
    <row r="5" spans="1:11" ht="12.75">
      <c r="A5" s="571"/>
      <c r="B5" s="572"/>
      <c r="C5" s="573"/>
      <c r="D5" s="106"/>
      <c r="E5" s="574"/>
      <c r="F5" s="573"/>
      <c r="G5" s="573"/>
      <c r="H5" s="574"/>
      <c r="I5" s="160"/>
      <c r="J5" s="575"/>
      <c r="K5" s="167"/>
    </row>
    <row r="6" spans="1:11" ht="12.75">
      <c r="A6" s="241"/>
      <c r="B6" s="2629" t="s">
        <v>429</v>
      </c>
      <c r="C6" s="2630"/>
      <c r="D6" s="2630"/>
      <c r="E6" s="2631"/>
      <c r="F6" s="576" t="s">
        <v>430</v>
      </c>
      <c r="G6" s="576"/>
      <c r="H6" s="577"/>
      <c r="I6" s="578" t="s">
        <v>431</v>
      </c>
      <c r="J6" s="579"/>
      <c r="K6" s="580"/>
    </row>
    <row r="7" spans="1:11" ht="6" customHeight="1">
      <c r="A7" s="581"/>
      <c r="B7" s="582"/>
      <c r="C7" s="583"/>
      <c r="D7" s="584" t="s">
        <v>257</v>
      </c>
      <c r="E7" s="585" t="s">
        <v>257</v>
      </c>
      <c r="F7" s="586"/>
      <c r="G7" s="2455"/>
      <c r="H7" s="587"/>
      <c r="I7" s="584"/>
      <c r="J7" s="585"/>
      <c r="K7" s="588"/>
    </row>
    <row r="8" spans="1:11" ht="12.75">
      <c r="A8" s="581" t="s">
        <v>257</v>
      </c>
      <c r="B8" s="582"/>
      <c r="C8" s="589"/>
      <c r="D8" s="584" t="s">
        <v>376</v>
      </c>
      <c r="E8" s="585" t="s">
        <v>432</v>
      </c>
      <c r="F8" s="589"/>
      <c r="G8" s="589"/>
      <c r="H8" s="2511" t="s">
        <v>257</v>
      </c>
      <c r="I8" s="589"/>
      <c r="J8" s="585"/>
      <c r="K8" s="588"/>
    </row>
    <row r="9" spans="1:11" ht="12.75">
      <c r="A9" s="590" t="s">
        <v>232</v>
      </c>
      <c r="B9" s="2457"/>
      <c r="C9" s="2455" t="s">
        <v>433</v>
      </c>
      <c r="D9" s="2485" t="s">
        <v>434</v>
      </c>
      <c r="E9" s="2486" t="s">
        <v>434</v>
      </c>
      <c r="F9" s="2455"/>
      <c r="G9" s="2455" t="s">
        <v>433</v>
      </c>
      <c r="H9" s="2511" t="s">
        <v>288</v>
      </c>
      <c r="I9" s="2485"/>
      <c r="J9" s="2511" t="s">
        <v>433</v>
      </c>
      <c r="K9" s="591" t="s">
        <v>435</v>
      </c>
    </row>
    <row r="10" spans="1:11" ht="12.75">
      <c r="A10" s="590" t="s">
        <v>237</v>
      </c>
      <c r="B10" s="2457" t="s">
        <v>229</v>
      </c>
      <c r="C10" s="2455" t="s">
        <v>436</v>
      </c>
      <c r="D10" s="2485" t="s">
        <v>437</v>
      </c>
      <c r="E10" s="579" t="s">
        <v>437</v>
      </c>
      <c r="F10" s="2455" t="s">
        <v>229</v>
      </c>
      <c r="G10" s="2455" t="s">
        <v>436</v>
      </c>
      <c r="H10" s="2511" t="s">
        <v>437</v>
      </c>
      <c r="I10" s="2455" t="s">
        <v>229</v>
      </c>
      <c r="J10" s="2511" t="s">
        <v>436</v>
      </c>
      <c r="K10" s="591" t="s">
        <v>433</v>
      </c>
    </row>
    <row r="11" spans="1:11" ht="12.75">
      <c r="A11" s="590"/>
      <c r="B11" s="592" t="s">
        <v>242</v>
      </c>
      <c r="C11" s="593" t="s">
        <v>438</v>
      </c>
      <c r="D11" s="2485"/>
      <c r="E11" s="579"/>
      <c r="F11" s="593" t="s">
        <v>242</v>
      </c>
      <c r="G11" s="593" t="s">
        <v>438</v>
      </c>
      <c r="H11" s="2511"/>
      <c r="I11" s="593" t="s">
        <v>242</v>
      </c>
      <c r="J11" s="594" t="s">
        <v>438</v>
      </c>
      <c r="K11" s="595" t="s">
        <v>438</v>
      </c>
    </row>
    <row r="12" spans="1:11" ht="5.45" customHeight="1">
      <c r="A12" s="177"/>
      <c r="B12" s="596"/>
      <c r="C12" s="181"/>
      <c r="D12" s="181"/>
      <c r="E12" s="597"/>
      <c r="F12" s="117"/>
      <c r="G12" s="117"/>
      <c r="H12" s="598"/>
      <c r="I12" s="115"/>
      <c r="J12" s="599"/>
      <c r="K12" s="183"/>
    </row>
    <row r="13" spans="1:11" ht="12.75">
      <c r="A13" s="600"/>
      <c r="B13" s="189"/>
      <c r="C13" s="189"/>
      <c r="D13" s="601"/>
      <c r="E13" s="602"/>
      <c r="F13" s="189"/>
      <c r="G13" s="189"/>
      <c r="H13" s="603"/>
      <c r="I13" s="604"/>
      <c r="J13" s="605"/>
      <c r="K13" s="259"/>
    </row>
    <row r="14" spans="1:11" ht="12.75">
      <c r="A14" s="606">
        <v>1980</v>
      </c>
      <c r="B14" s="607">
        <v>34</v>
      </c>
      <c r="C14" s="608">
        <v>28</v>
      </c>
      <c r="D14" s="609">
        <v>124.129</v>
      </c>
      <c r="E14" s="610">
        <v>91</v>
      </c>
      <c r="F14" s="611">
        <v>3</v>
      </c>
      <c r="G14" s="612">
        <v>2</v>
      </c>
      <c r="H14" s="613">
        <v>1623</v>
      </c>
      <c r="I14" s="609">
        <v>37</v>
      </c>
      <c r="J14" s="614">
        <v>30</v>
      </c>
      <c r="K14" s="615">
        <v>25</v>
      </c>
    </row>
    <row r="15" spans="1:11" ht="12.75">
      <c r="A15" s="606"/>
      <c r="B15" s="128"/>
      <c r="C15" s="608"/>
      <c r="D15" s="608"/>
      <c r="E15" s="616"/>
      <c r="F15" s="612"/>
      <c r="G15" s="612"/>
      <c r="H15" s="614"/>
      <c r="I15" s="608"/>
      <c r="J15" s="614"/>
      <c r="K15" s="615"/>
    </row>
    <row r="16" spans="1:11" ht="12.75">
      <c r="A16" s="606">
        <v>1985</v>
      </c>
      <c r="B16" s="128">
        <v>166</v>
      </c>
      <c r="C16" s="608">
        <v>75</v>
      </c>
      <c r="D16" s="608">
        <v>226</v>
      </c>
      <c r="E16" s="616">
        <v>128</v>
      </c>
      <c r="F16" s="612">
        <v>4</v>
      </c>
      <c r="G16" s="612">
        <v>2.039</v>
      </c>
      <c r="H16" s="614">
        <v>1782</v>
      </c>
      <c r="I16" s="608">
        <v>170</v>
      </c>
      <c r="J16" s="614">
        <v>77</v>
      </c>
      <c r="K16" s="615">
        <v>92</v>
      </c>
    </row>
    <row r="17" spans="1:11" ht="12.75">
      <c r="A17" s="606"/>
      <c r="B17" s="128"/>
      <c r="C17" s="608"/>
      <c r="D17" s="608"/>
      <c r="E17" s="616"/>
      <c r="F17" s="612"/>
      <c r="G17" s="612"/>
      <c r="H17" s="614"/>
      <c r="I17" s="608"/>
      <c r="J17" s="614"/>
      <c r="K17" s="615"/>
    </row>
    <row r="18" spans="1:11" ht="12.75">
      <c r="A18" s="606">
        <v>1990</v>
      </c>
      <c r="B18" s="128">
        <v>356</v>
      </c>
      <c r="C18" s="608">
        <v>110</v>
      </c>
      <c r="D18" s="608">
        <v>262</v>
      </c>
      <c r="E18" s="616">
        <v>184</v>
      </c>
      <c r="F18" s="612">
        <v>13</v>
      </c>
      <c r="G18" s="612">
        <v>6</v>
      </c>
      <c r="H18" s="614">
        <v>2437</v>
      </c>
      <c r="I18" s="608">
        <v>369</v>
      </c>
      <c r="J18" s="614">
        <v>116</v>
      </c>
      <c r="K18" s="615">
        <v>85</v>
      </c>
    </row>
    <row r="19" spans="1:11" ht="12.75">
      <c r="A19" s="606"/>
      <c r="B19" s="128"/>
      <c r="C19" s="608"/>
      <c r="D19" s="608"/>
      <c r="E19" s="616"/>
      <c r="F19" s="612"/>
      <c r="G19" s="612"/>
      <c r="H19" s="614"/>
      <c r="I19" s="608"/>
      <c r="J19" s="614"/>
      <c r="K19" s="615"/>
    </row>
    <row r="20" spans="1:24" ht="12.75">
      <c r="A20" s="606">
        <v>1995</v>
      </c>
      <c r="B20" s="128">
        <v>739</v>
      </c>
      <c r="C20" s="617">
        <v>182</v>
      </c>
      <c r="D20" s="608">
        <v>344</v>
      </c>
      <c r="E20" s="616">
        <v>232</v>
      </c>
      <c r="F20" s="612">
        <v>22</v>
      </c>
      <c r="G20" s="612">
        <v>6</v>
      </c>
      <c r="H20" s="614">
        <v>3335</v>
      </c>
      <c r="I20" s="608">
        <v>761</v>
      </c>
      <c r="J20" s="614">
        <v>187</v>
      </c>
      <c r="K20" s="615">
        <v>163</v>
      </c>
      <c r="M20" s="2460"/>
      <c r="N20" s="171"/>
      <c r="O20" s="171"/>
      <c r="P20" s="2460"/>
      <c r="Q20" s="171"/>
      <c r="R20" s="171"/>
      <c r="S20" s="171"/>
      <c r="T20" s="171"/>
      <c r="U20" s="1462"/>
      <c r="V20" s="243"/>
      <c r="W20" s="1260"/>
      <c r="X20" s="1"/>
    </row>
    <row r="21" spans="1:24" ht="12.75">
      <c r="A21" s="606">
        <v>1996</v>
      </c>
      <c r="B21" s="128">
        <v>770</v>
      </c>
      <c r="C21" s="617">
        <v>199</v>
      </c>
      <c r="D21" s="608">
        <v>328</v>
      </c>
      <c r="E21" s="616">
        <v>225</v>
      </c>
      <c r="F21" s="612">
        <v>20</v>
      </c>
      <c r="G21" s="612">
        <v>7</v>
      </c>
      <c r="H21" s="614">
        <v>2757</v>
      </c>
      <c r="I21" s="608">
        <v>790</v>
      </c>
      <c r="J21" s="614">
        <v>206</v>
      </c>
      <c r="K21" s="615">
        <v>182</v>
      </c>
      <c r="M21" s="243"/>
      <c r="N21" s="2630"/>
      <c r="O21" s="2630"/>
      <c r="P21" s="2630"/>
      <c r="Q21" s="2630"/>
      <c r="R21" s="576"/>
      <c r="S21" s="576"/>
      <c r="T21" s="576"/>
      <c r="U21" s="578"/>
      <c r="V21" s="578"/>
      <c r="W21" s="1"/>
      <c r="X21" s="1"/>
    </row>
    <row r="22" spans="1:24" ht="12.75">
      <c r="A22" s="606">
        <v>1997</v>
      </c>
      <c r="B22" s="128">
        <v>800</v>
      </c>
      <c r="C22" s="617">
        <v>204</v>
      </c>
      <c r="D22" s="608">
        <v>316</v>
      </c>
      <c r="E22" s="616">
        <v>212</v>
      </c>
      <c r="F22" s="612">
        <v>23</v>
      </c>
      <c r="G22" s="612">
        <v>9</v>
      </c>
      <c r="H22" s="614">
        <v>2629</v>
      </c>
      <c r="I22" s="608">
        <v>823</v>
      </c>
      <c r="J22" s="614">
        <v>213</v>
      </c>
      <c r="K22" s="615">
        <v>202</v>
      </c>
      <c r="M22" s="2155"/>
      <c r="N22" s="2156"/>
      <c r="O22" s="583"/>
      <c r="P22" s="584"/>
      <c r="Q22" s="584"/>
      <c r="R22" s="586"/>
      <c r="S22" s="2455"/>
      <c r="T22" s="583"/>
      <c r="U22" s="584"/>
      <c r="V22" s="584"/>
      <c r="W22" s="2485"/>
      <c r="X22" s="1"/>
    </row>
    <row r="23" spans="1:24" ht="12.75">
      <c r="A23" s="606">
        <v>1998</v>
      </c>
      <c r="B23" s="128">
        <v>826.077448</v>
      </c>
      <c r="C23" s="617">
        <v>207.573</v>
      </c>
      <c r="D23" s="608">
        <v>313</v>
      </c>
      <c r="E23" s="616">
        <v>208</v>
      </c>
      <c r="F23" s="612">
        <v>21</v>
      </c>
      <c r="G23" s="612">
        <v>8.59</v>
      </c>
      <c r="H23" s="614">
        <v>2198</v>
      </c>
      <c r="I23" s="608">
        <v>846.770445</v>
      </c>
      <c r="J23" s="614">
        <v>215.893</v>
      </c>
      <c r="K23" s="615">
        <v>213</v>
      </c>
      <c r="M23" s="2155"/>
      <c r="N23" s="2156"/>
      <c r="O23" s="2156"/>
      <c r="P23" s="584"/>
      <c r="Q23" s="584"/>
      <c r="R23" s="2156"/>
      <c r="S23" s="2156"/>
      <c r="T23" s="2455"/>
      <c r="U23" s="2156"/>
      <c r="V23" s="584"/>
      <c r="W23" s="2485"/>
      <c r="X23" s="1"/>
    </row>
    <row r="24" spans="1:24" ht="12.75">
      <c r="A24" s="606">
        <v>1999</v>
      </c>
      <c r="B24" s="128">
        <v>844</v>
      </c>
      <c r="C24" s="617">
        <v>214</v>
      </c>
      <c r="D24" s="608">
        <v>311</v>
      </c>
      <c r="E24" s="616">
        <v>208</v>
      </c>
      <c r="F24" s="612">
        <v>56</v>
      </c>
      <c r="G24" s="612">
        <v>16</v>
      </c>
      <c r="H24" s="614">
        <v>3553</v>
      </c>
      <c r="I24" s="608">
        <v>901</v>
      </c>
      <c r="J24" s="614">
        <v>229</v>
      </c>
      <c r="K24" s="615">
        <v>225</v>
      </c>
      <c r="M24" s="2485"/>
      <c r="N24" s="2455"/>
      <c r="O24" s="2455"/>
      <c r="P24" s="2485"/>
      <c r="Q24" s="2485"/>
      <c r="R24" s="2455"/>
      <c r="S24" s="2455"/>
      <c r="T24" s="2455"/>
      <c r="U24" s="2485"/>
      <c r="V24" s="2455"/>
      <c r="W24" s="2455"/>
      <c r="X24" s="1"/>
    </row>
    <row r="25" spans="1:24" ht="12.75">
      <c r="A25" s="606">
        <v>2000</v>
      </c>
      <c r="B25" s="128">
        <v>831</v>
      </c>
      <c r="C25" s="617">
        <v>226</v>
      </c>
      <c r="D25" s="608">
        <v>309</v>
      </c>
      <c r="E25" s="616">
        <v>206</v>
      </c>
      <c r="F25" s="612">
        <v>71</v>
      </c>
      <c r="G25" s="612">
        <v>19</v>
      </c>
      <c r="H25" s="614">
        <v>3726</v>
      </c>
      <c r="I25" s="608">
        <v>902</v>
      </c>
      <c r="J25" s="614">
        <v>243</v>
      </c>
      <c r="K25" s="615">
        <v>226</v>
      </c>
      <c r="M25" s="2485"/>
      <c r="N25" s="2455"/>
      <c r="O25" s="2455"/>
      <c r="P25" s="2485"/>
      <c r="Q25" s="578"/>
      <c r="R25" s="2455"/>
      <c r="S25" s="2455"/>
      <c r="T25" s="2455"/>
      <c r="U25" s="2455"/>
      <c r="V25" s="2455"/>
      <c r="W25" s="2455"/>
      <c r="X25" s="1"/>
    </row>
    <row r="26" spans="1:24" ht="12.75">
      <c r="A26" s="606">
        <v>2001</v>
      </c>
      <c r="B26" s="128">
        <v>954</v>
      </c>
      <c r="C26" s="617">
        <v>266</v>
      </c>
      <c r="D26" s="608">
        <v>325</v>
      </c>
      <c r="E26" s="616">
        <v>208</v>
      </c>
      <c r="F26" s="612">
        <v>88</v>
      </c>
      <c r="G26" s="612">
        <v>18</v>
      </c>
      <c r="H26" s="614">
        <v>4817</v>
      </c>
      <c r="I26" s="608">
        <v>1042</v>
      </c>
      <c r="J26" s="614">
        <v>283</v>
      </c>
      <c r="K26" s="615">
        <v>246</v>
      </c>
      <c r="M26" s="2485"/>
      <c r="N26" s="593"/>
      <c r="O26" s="593"/>
      <c r="P26" s="2485"/>
      <c r="Q26" s="578"/>
      <c r="R26" s="593"/>
      <c r="S26" s="593"/>
      <c r="T26" s="2455"/>
      <c r="U26" s="593"/>
      <c r="V26" s="593"/>
      <c r="W26" s="593"/>
      <c r="X26" s="1"/>
    </row>
    <row r="27" spans="1:24" ht="12.75">
      <c r="A27" s="606">
        <v>2002</v>
      </c>
      <c r="B27" s="128">
        <v>1458</v>
      </c>
      <c r="C27" s="617">
        <v>343</v>
      </c>
      <c r="D27" s="608">
        <v>383</v>
      </c>
      <c r="E27" s="616">
        <v>242</v>
      </c>
      <c r="F27" s="612">
        <v>79</v>
      </c>
      <c r="G27" s="612">
        <v>21</v>
      </c>
      <c r="H27" s="614">
        <v>3757</v>
      </c>
      <c r="I27" s="608">
        <v>1537</v>
      </c>
      <c r="J27" s="614">
        <v>362</v>
      </c>
      <c r="K27" s="615">
        <v>326</v>
      </c>
      <c r="M27" s="2158"/>
      <c r="N27" s="2157"/>
      <c r="O27" s="2157"/>
      <c r="P27" s="1"/>
      <c r="Q27" s="1"/>
      <c r="R27" s="2157"/>
      <c r="S27" s="2157"/>
      <c r="T27" s="2157"/>
      <c r="U27" s="2157"/>
      <c r="V27" s="2157"/>
      <c r="W27" s="1"/>
      <c r="X27" s="1"/>
    </row>
    <row r="28" spans="1:24" ht="12.75">
      <c r="A28" s="606">
        <v>2003</v>
      </c>
      <c r="B28" s="128">
        <v>2401</v>
      </c>
      <c r="C28" s="617">
        <v>457</v>
      </c>
      <c r="D28" s="608">
        <v>453</v>
      </c>
      <c r="E28" s="616">
        <v>275</v>
      </c>
      <c r="F28" s="612">
        <v>87</v>
      </c>
      <c r="G28" s="612">
        <v>22</v>
      </c>
      <c r="H28" s="614">
        <v>4220</v>
      </c>
      <c r="I28" s="608">
        <v>2488</v>
      </c>
      <c r="J28" s="614">
        <v>477</v>
      </c>
      <c r="K28" s="615">
        <v>375</v>
      </c>
      <c r="M28" s="1"/>
      <c r="N28" s="1"/>
      <c r="O28" s="1"/>
      <c r="P28" s="1"/>
      <c r="Q28" s="1"/>
      <c r="R28" s="1"/>
      <c r="S28" s="1"/>
      <c r="T28" s="1"/>
      <c r="U28" s="1"/>
      <c r="V28" s="2157"/>
      <c r="W28" s="1"/>
      <c r="X28" s="1"/>
    </row>
    <row r="29" spans="1:11" ht="12.75">
      <c r="A29" s="606">
        <v>2004</v>
      </c>
      <c r="B29" s="128">
        <v>2918</v>
      </c>
      <c r="C29" s="617">
        <v>517</v>
      </c>
      <c r="D29" s="608">
        <v>475</v>
      </c>
      <c r="E29" s="616">
        <v>281</v>
      </c>
      <c r="F29" s="612">
        <v>88</v>
      </c>
      <c r="G29" s="612">
        <v>21</v>
      </c>
      <c r="H29" s="614">
        <v>4229</v>
      </c>
      <c r="I29" s="608">
        <v>3006</v>
      </c>
      <c r="J29" s="614">
        <v>533</v>
      </c>
      <c r="K29" s="615">
        <v>424</v>
      </c>
    </row>
    <row r="30" spans="1:11" ht="12.75">
      <c r="A30" s="606">
        <v>2005</v>
      </c>
      <c r="B30" s="128">
        <v>3607</v>
      </c>
      <c r="C30" s="617">
        <v>683</v>
      </c>
      <c r="D30" s="608">
        <v>487</v>
      </c>
      <c r="E30" s="616">
        <v>286</v>
      </c>
      <c r="F30" s="612">
        <v>78</v>
      </c>
      <c r="G30" s="612">
        <v>17</v>
      </c>
      <c r="H30" s="614">
        <v>4633</v>
      </c>
      <c r="I30" s="608">
        <v>3685</v>
      </c>
      <c r="J30" s="614">
        <v>698</v>
      </c>
      <c r="K30" s="615">
        <v>489</v>
      </c>
    </row>
    <row r="31" spans="1:11" ht="12.75">
      <c r="A31" s="606">
        <v>2006</v>
      </c>
      <c r="B31" s="128">
        <v>4011</v>
      </c>
      <c r="C31" s="617">
        <v>612</v>
      </c>
      <c r="D31" s="608">
        <v>531</v>
      </c>
      <c r="E31" s="616">
        <v>296</v>
      </c>
      <c r="F31" s="612">
        <v>71</v>
      </c>
      <c r="G31" s="612">
        <v>13</v>
      </c>
      <c r="H31" s="614">
        <v>5145</v>
      </c>
      <c r="I31" s="608">
        <v>4082</v>
      </c>
      <c r="J31" s="614">
        <v>622</v>
      </c>
      <c r="K31" s="615">
        <v>520</v>
      </c>
    </row>
    <row r="32" spans="1:11" ht="12.75">
      <c r="A32" s="606">
        <v>2007</v>
      </c>
      <c r="B32" s="618">
        <v>4179</v>
      </c>
      <c r="C32" s="608">
        <v>630</v>
      </c>
      <c r="D32" s="608">
        <v>539</v>
      </c>
      <c r="E32" s="608">
        <v>281</v>
      </c>
      <c r="F32" s="619">
        <v>87</v>
      </c>
      <c r="G32" s="612">
        <v>17</v>
      </c>
      <c r="H32" s="617">
        <v>5154</v>
      </c>
      <c r="I32" s="620">
        <v>4266</v>
      </c>
      <c r="J32" s="617">
        <v>645</v>
      </c>
      <c r="K32" s="621">
        <v>534</v>
      </c>
    </row>
    <row r="33" spans="1:11" ht="12.75">
      <c r="A33" s="606">
        <v>2008</v>
      </c>
      <c r="B33" s="618">
        <v>4211</v>
      </c>
      <c r="C33" s="608">
        <v>639</v>
      </c>
      <c r="D33" s="608">
        <v>534</v>
      </c>
      <c r="E33" s="608">
        <v>289</v>
      </c>
      <c r="F33" s="619">
        <v>81</v>
      </c>
      <c r="G33" s="612">
        <v>17</v>
      </c>
      <c r="H33" s="617">
        <v>4827.83</v>
      </c>
      <c r="I33" s="620">
        <v>4292</v>
      </c>
      <c r="J33" s="617">
        <v>653</v>
      </c>
      <c r="K33" s="621">
        <v>495</v>
      </c>
    </row>
    <row r="34" spans="1:11" ht="12.75" customHeight="1">
      <c r="A34" s="606">
        <v>2009</v>
      </c>
      <c r="B34" s="618">
        <v>4409</v>
      </c>
      <c r="C34" s="608">
        <v>743</v>
      </c>
      <c r="D34" s="608">
        <v>598</v>
      </c>
      <c r="E34" s="616">
        <v>305</v>
      </c>
      <c r="F34" s="619">
        <v>69</v>
      </c>
      <c r="G34" s="612">
        <v>12</v>
      </c>
      <c r="H34" s="614">
        <v>4289</v>
      </c>
      <c r="I34" s="620">
        <f>B34+F34</f>
        <v>4478</v>
      </c>
      <c r="J34" s="608">
        <v>754</v>
      </c>
      <c r="K34" s="621">
        <v>565</v>
      </c>
    </row>
    <row r="35" spans="1:11" ht="12.75" customHeight="1">
      <c r="A35" s="606">
        <v>2010</v>
      </c>
      <c r="B35" s="618">
        <v>5361</v>
      </c>
      <c r="C35" s="608">
        <v>746</v>
      </c>
      <c r="D35" s="608">
        <v>594</v>
      </c>
      <c r="E35" s="616">
        <v>316</v>
      </c>
      <c r="F35" s="619">
        <v>106</v>
      </c>
      <c r="G35" s="612">
        <v>16</v>
      </c>
      <c r="H35" s="614">
        <v>6661</v>
      </c>
      <c r="I35" s="620">
        <v>5467</v>
      </c>
      <c r="J35" s="608">
        <v>758</v>
      </c>
      <c r="K35" s="621">
        <v>614</v>
      </c>
    </row>
    <row r="36" spans="1:11" ht="12.75" customHeight="1" thickBot="1">
      <c r="A36" s="622">
        <v>2011</v>
      </c>
      <c r="B36" s="623">
        <f>+I36-F36</f>
        <v>5172</v>
      </c>
      <c r="C36" s="2281">
        <v>775</v>
      </c>
      <c r="D36" s="624">
        <v>579</v>
      </c>
      <c r="E36" s="625">
        <v>287</v>
      </c>
      <c r="F36" s="2282">
        <v>168</v>
      </c>
      <c r="G36" s="626">
        <v>48</v>
      </c>
      <c r="H36" s="627">
        <v>3517</v>
      </c>
      <c r="I36" s="2283">
        <v>5340</v>
      </c>
      <c r="J36" s="627">
        <v>781</v>
      </c>
      <c r="K36" s="628">
        <v>595</v>
      </c>
    </row>
    <row r="37" spans="1:11" ht="12.75">
      <c r="A37" s="629"/>
      <c r="B37" s="59"/>
      <c r="C37" s="59"/>
      <c r="E37" s="59"/>
      <c r="F37" s="59"/>
      <c r="G37" s="59"/>
      <c r="H37" s="59"/>
      <c r="I37" s="630"/>
      <c r="J37" s="631"/>
      <c r="K37" s="630"/>
    </row>
    <row r="38" spans="1:11" s="2214" customFormat="1" ht="12.75">
      <c r="A38" s="632" t="s">
        <v>439</v>
      </c>
      <c r="B38" s="1465"/>
      <c r="C38" s="1465"/>
      <c r="D38" s="2211"/>
      <c r="E38" s="1465"/>
      <c r="F38" s="1465"/>
      <c r="G38" s="1465"/>
      <c r="H38" s="1465"/>
      <c r="I38" s="2212"/>
      <c r="J38" s="2213"/>
      <c r="K38" s="2212"/>
    </row>
    <row r="39" spans="1:11" s="2214" customFormat="1" ht="12.75">
      <c r="A39" s="2141" t="s">
        <v>440</v>
      </c>
      <c r="B39" s="1465"/>
      <c r="C39" s="1465"/>
      <c r="D39" s="2211"/>
      <c r="E39" s="1465"/>
      <c r="F39" s="1465"/>
      <c r="G39" s="1465"/>
      <c r="H39" s="1465"/>
      <c r="I39" s="2212"/>
      <c r="J39" s="2213"/>
      <c r="K39" s="2212"/>
    </row>
    <row r="40" spans="1:11" s="2214" customFormat="1" ht="12.75">
      <c r="A40" s="633" t="s">
        <v>441</v>
      </c>
      <c r="B40" s="1325"/>
      <c r="C40" s="1325"/>
      <c r="D40" s="2211"/>
      <c r="E40" s="1325"/>
      <c r="F40" s="1325"/>
      <c r="G40" s="1325"/>
      <c r="H40" s="1325"/>
      <c r="I40" s="2212"/>
      <c r="J40" s="2213"/>
      <c r="K40" s="2212"/>
    </row>
    <row r="41" spans="1:11" s="2214" customFormat="1" ht="12.75">
      <c r="A41" s="633" t="s">
        <v>442</v>
      </c>
      <c r="B41" s="633"/>
      <c r="C41" s="633"/>
      <c r="D41" s="632"/>
      <c r="E41" s="633"/>
      <c r="F41" s="633"/>
      <c r="G41" s="633"/>
      <c r="H41" s="633"/>
      <c r="I41" s="630"/>
      <c r="J41" s="631"/>
      <c r="K41" s="630"/>
    </row>
    <row r="42" spans="1:11" s="2214" customFormat="1" ht="12.75">
      <c r="A42" s="103" t="s">
        <v>244</v>
      </c>
      <c r="B42" s="1325"/>
      <c r="C42" s="1325"/>
      <c r="D42" s="2211"/>
      <c r="E42" s="1325"/>
      <c r="F42" s="1325"/>
      <c r="G42" s="1325"/>
      <c r="H42" s="1325"/>
      <c r="I42" s="2212"/>
      <c r="J42" s="2213"/>
      <c r="K42" s="2212"/>
    </row>
    <row r="43" ht="12.75">
      <c r="O43" s="153"/>
    </row>
    <row r="46" ht="12.75">
      <c r="E46" s="563"/>
    </row>
    <row r="48" spans="5:13" ht="12.75">
      <c r="E48" s="13"/>
      <c r="M48" s="387"/>
    </row>
  </sheetData>
  <mergeCells count="2">
    <mergeCell ref="B6:E6"/>
    <mergeCell ref="N21:Q21"/>
  </mergeCells>
  <printOptions/>
  <pageMargins left="0.7" right="0.7" top="0.75" bottom="0.75" header="0.3" footer="0.3"/>
  <pageSetup fitToHeight="1" fitToWidth="1" horizontalDpi="600" verticalDpi="600" orientation="landscape" scale="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U64"/>
  <sheetViews>
    <sheetView workbookViewId="0" topLeftCell="A1"/>
  </sheetViews>
  <sheetFormatPr defaultColWidth="9.140625" defaultRowHeight="12.75"/>
  <cols>
    <col min="1" max="1" width="2.7109375" style="9" customWidth="1"/>
    <col min="2" max="2" width="16.28125" style="9" customWidth="1"/>
    <col min="3" max="3" width="1.7109375" style="9" customWidth="1"/>
    <col min="4" max="4" width="12.7109375" style="9" bestFit="1" customWidth="1"/>
    <col min="5" max="5" width="14.7109375" style="9" customWidth="1"/>
    <col min="6" max="6" width="1.7109375" style="9" customWidth="1"/>
    <col min="7" max="7" width="8.7109375" style="9" customWidth="1"/>
    <col min="8" max="8" width="18.7109375" style="13" customWidth="1"/>
    <col min="9" max="9" width="10.7109375" style="13" customWidth="1"/>
    <col min="10" max="10" width="3.7109375" style="13" customWidth="1"/>
    <col min="11" max="11" width="9.7109375" style="13" customWidth="1"/>
    <col min="12" max="12" width="4.57421875" style="13" customWidth="1"/>
    <col min="13" max="13" width="13.7109375" style="13" customWidth="1"/>
    <col min="14" max="14" width="2.7109375" style="9" customWidth="1"/>
    <col min="15" max="15" width="9.140625" style="9" customWidth="1"/>
    <col min="16" max="16" width="14.28125" style="9" customWidth="1"/>
    <col min="17" max="17" width="9.140625" style="9" customWidth="1"/>
    <col min="18" max="18" width="16.140625" style="9" bestFit="1" customWidth="1"/>
    <col min="19" max="19" width="16.140625" style="9" customWidth="1"/>
    <col min="20" max="20" width="13.140625" style="0" customWidth="1"/>
    <col min="21" max="16384" width="9.140625" style="9" customWidth="1"/>
  </cols>
  <sheetData>
    <row r="1" spans="1:14" ht="5.1" customHeight="1">
      <c r="A1" s="634"/>
      <c r="B1" s="635"/>
      <c r="C1" s="635"/>
      <c r="D1" s="635"/>
      <c r="E1" s="635"/>
      <c r="F1" s="635"/>
      <c r="G1" s="635"/>
      <c r="H1" s="635"/>
      <c r="I1" s="635"/>
      <c r="J1" s="635"/>
      <c r="K1" s="635"/>
      <c r="L1" s="635"/>
      <c r="M1" s="2632"/>
      <c r="N1" s="2633"/>
    </row>
    <row r="2" spans="1:14" s="13" customFormat="1" ht="23.25">
      <c r="A2" s="2560" t="s">
        <v>443</v>
      </c>
      <c r="B2" s="2561"/>
      <c r="C2" s="2561"/>
      <c r="D2" s="2561"/>
      <c r="E2" s="2561"/>
      <c r="F2" s="2561"/>
      <c r="G2" s="2561"/>
      <c r="H2" s="2561"/>
      <c r="I2" s="2561"/>
      <c r="J2" s="2561"/>
      <c r="K2" s="2561"/>
      <c r="L2" s="2561"/>
      <c r="M2" s="2561"/>
      <c r="N2" s="2634"/>
    </row>
    <row r="3" spans="1:14" ht="20.25">
      <c r="A3" s="2562" t="s">
        <v>45</v>
      </c>
      <c r="B3" s="2563"/>
      <c r="C3" s="2563"/>
      <c r="D3" s="2563"/>
      <c r="E3" s="2563"/>
      <c r="F3" s="2563"/>
      <c r="G3" s="2563"/>
      <c r="H3" s="2563"/>
      <c r="I3" s="2563"/>
      <c r="J3" s="2563"/>
      <c r="K3" s="2563"/>
      <c r="L3" s="2563"/>
      <c r="M3" s="2563"/>
      <c r="N3" s="2602"/>
    </row>
    <row r="4" spans="1:14" s="17" customFormat="1" ht="26.25" customHeight="1">
      <c r="A4" s="2564" t="s">
        <v>228</v>
      </c>
      <c r="B4" s="2565"/>
      <c r="C4" s="2565"/>
      <c r="D4" s="2565"/>
      <c r="E4" s="2565"/>
      <c r="F4" s="2565"/>
      <c r="G4" s="2565"/>
      <c r="H4" s="2565"/>
      <c r="I4" s="2565"/>
      <c r="J4" s="2565"/>
      <c r="K4" s="2565"/>
      <c r="L4" s="2565"/>
      <c r="M4" s="2565"/>
      <c r="N4" s="2635"/>
    </row>
    <row r="5" spans="1:15" s="17" customFormat="1" ht="9.95" customHeight="1">
      <c r="A5" s="105"/>
      <c r="B5" s="106"/>
      <c r="C5" s="105"/>
      <c r="D5" s="106"/>
      <c r="E5" s="106"/>
      <c r="F5" s="636"/>
      <c r="G5" s="106"/>
      <c r="H5" s="106"/>
      <c r="I5" s="636"/>
      <c r="J5" s="106"/>
      <c r="K5" s="106"/>
      <c r="L5" s="106"/>
      <c r="M5" s="637"/>
      <c r="N5" s="638"/>
      <c r="O5" s="674"/>
    </row>
    <row r="6" spans="1:15" s="17" customFormat="1" ht="12.75" customHeight="1">
      <c r="A6" s="639"/>
      <c r="B6" s="2460"/>
      <c r="C6" s="639"/>
      <c r="D6" s="2460"/>
      <c r="E6" s="2460"/>
      <c r="F6" s="640"/>
      <c r="G6" s="2460"/>
      <c r="H6" s="2460"/>
      <c r="I6" s="2636" t="s">
        <v>376</v>
      </c>
      <c r="J6" s="2637"/>
      <c r="K6" s="2637" t="s">
        <v>444</v>
      </c>
      <c r="L6" s="2637"/>
      <c r="M6" s="2473"/>
      <c r="N6" s="2474"/>
      <c r="O6" s="674"/>
    </row>
    <row r="7" spans="1:15" s="24" customFormat="1" ht="12.75">
      <c r="A7" s="2638" t="s">
        <v>445</v>
      </c>
      <c r="B7" s="2639"/>
      <c r="C7" s="2618"/>
      <c r="D7" s="2619"/>
      <c r="E7" s="2619"/>
      <c r="F7" s="640"/>
      <c r="I7" s="2636" t="s">
        <v>434</v>
      </c>
      <c r="J7" s="2637"/>
      <c r="K7" s="2637" t="s">
        <v>434</v>
      </c>
      <c r="L7" s="2637"/>
      <c r="M7" s="2636" t="s">
        <v>435</v>
      </c>
      <c r="N7" s="2640"/>
      <c r="O7" s="2475"/>
    </row>
    <row r="8" spans="1:14" s="24" customFormat="1" ht="12.75">
      <c r="A8" s="2618" t="s">
        <v>446</v>
      </c>
      <c r="B8" s="2617"/>
      <c r="C8" s="2618" t="s">
        <v>447</v>
      </c>
      <c r="D8" s="2619"/>
      <c r="E8" s="2619"/>
      <c r="F8" s="2616" t="s">
        <v>448</v>
      </c>
      <c r="G8" s="2619"/>
      <c r="H8" s="2619"/>
      <c r="I8" s="2636" t="s">
        <v>449</v>
      </c>
      <c r="J8" s="2637"/>
      <c r="K8" s="2637" t="s">
        <v>449</v>
      </c>
      <c r="L8" s="2637"/>
      <c r="M8" s="2636" t="s">
        <v>447</v>
      </c>
      <c r="N8" s="2640"/>
    </row>
    <row r="9" spans="1:20" s="32" customFormat="1" ht="12" customHeight="1">
      <c r="A9" s="114"/>
      <c r="B9" s="115"/>
      <c r="C9" s="2542"/>
      <c r="D9" s="2543"/>
      <c r="E9" s="2543"/>
      <c r="F9" s="2641" t="s">
        <v>242</v>
      </c>
      <c r="G9" s="2642"/>
      <c r="H9" s="2643"/>
      <c r="I9" s="2555"/>
      <c r="J9" s="2543"/>
      <c r="K9" s="2543"/>
      <c r="L9" s="2543"/>
      <c r="M9" s="2555"/>
      <c r="N9" s="2644"/>
      <c r="O9" s="675"/>
      <c r="P9" s="676"/>
      <c r="Q9" s="677"/>
      <c r="R9" s="676"/>
      <c r="S9" s="676"/>
      <c r="T9" s="677"/>
    </row>
    <row r="10" spans="1:15" ht="3" customHeight="1">
      <c r="A10" s="119"/>
      <c r="B10" s="641"/>
      <c r="C10" s="120"/>
      <c r="D10" s="122"/>
      <c r="E10" s="123"/>
      <c r="F10" s="642"/>
      <c r="G10" s="123"/>
      <c r="H10" s="186"/>
      <c r="I10" s="643"/>
      <c r="J10" s="186"/>
      <c r="K10" s="186"/>
      <c r="L10" s="186"/>
      <c r="M10" s="644"/>
      <c r="N10" s="645"/>
      <c r="O10" s="13"/>
    </row>
    <row r="11" spans="1:21" s="37" customFormat="1" ht="24.95" customHeight="1">
      <c r="A11" s="2535"/>
      <c r="B11" s="2501" t="s">
        <v>450</v>
      </c>
      <c r="C11" s="2520"/>
      <c r="D11" s="646">
        <v>5398</v>
      </c>
      <c r="E11" s="647">
        <f>D11/$D$32</f>
        <v>0.006914467094156136</v>
      </c>
      <c r="F11" s="648"/>
      <c r="G11" s="649">
        <v>7.04028</v>
      </c>
      <c r="H11" s="650">
        <f>G11/$G$32</f>
        <v>0.0013183304308746699</v>
      </c>
      <c r="I11" s="651">
        <v>109</v>
      </c>
      <c r="J11" s="652"/>
      <c r="K11" s="653">
        <v>85</v>
      </c>
      <c r="L11" s="652"/>
      <c r="M11" s="654">
        <v>1423</v>
      </c>
      <c r="N11" s="655"/>
      <c r="O11" s="527" t="s">
        <v>257</v>
      </c>
      <c r="P11" s="678"/>
      <c r="Q11" s="678"/>
      <c r="T11" s="679"/>
      <c r="U11" s="680"/>
    </row>
    <row r="12" spans="1:21" s="37" customFormat="1" ht="24.95" customHeight="1">
      <c r="A12" s="2535"/>
      <c r="B12" s="2501" t="s">
        <v>451</v>
      </c>
      <c r="C12" s="2520"/>
      <c r="D12" s="646">
        <v>22924</v>
      </c>
      <c r="E12" s="647">
        <f aca="true" t="shared" si="0" ref="E12:E30">D12/$D$32</f>
        <v>0.029364068852618608</v>
      </c>
      <c r="F12" s="648"/>
      <c r="G12" s="656">
        <v>55.917757</v>
      </c>
      <c r="H12" s="650">
        <f>G12/$G$32</f>
        <v>0.010470901821995018</v>
      </c>
      <c r="I12" s="657">
        <v>202</v>
      </c>
      <c r="J12" s="658"/>
      <c r="K12" s="659">
        <v>162</v>
      </c>
      <c r="L12" s="658"/>
      <c r="M12" s="654">
        <v>3575</v>
      </c>
      <c r="N12" s="655"/>
      <c r="O12" s="527" t="s">
        <v>257</v>
      </c>
      <c r="P12" s="678"/>
      <c r="Q12" s="678"/>
      <c r="T12" s="679"/>
      <c r="U12" s="680"/>
    </row>
    <row r="13" spans="1:21" s="37" customFormat="1" ht="24.95" customHeight="1">
      <c r="A13" s="2535"/>
      <c r="B13" s="2501" t="s">
        <v>452</v>
      </c>
      <c r="C13" s="2520"/>
      <c r="D13" s="646">
        <v>36387</v>
      </c>
      <c r="E13" s="647">
        <f t="shared" si="0"/>
        <v>0.04660924678678386</v>
      </c>
      <c r="F13" s="648"/>
      <c r="G13" s="656">
        <v>120.459205</v>
      </c>
      <c r="H13" s="650">
        <f aca="true" t="shared" si="1" ref="H13:H30">G13/$G$32</f>
        <v>0.02255663633129225</v>
      </c>
      <c r="I13" s="657">
        <v>272</v>
      </c>
      <c r="J13" s="658"/>
      <c r="K13" s="659">
        <v>198</v>
      </c>
      <c r="L13" s="658"/>
      <c r="M13" s="654">
        <v>7145</v>
      </c>
      <c r="N13" s="655"/>
      <c r="O13" s="527" t="s">
        <v>257</v>
      </c>
      <c r="P13" s="678"/>
      <c r="Q13" s="678"/>
      <c r="T13" s="679"/>
      <c r="U13" s="680"/>
    </row>
    <row r="14" spans="1:21" s="37" customFormat="1" ht="24.95" customHeight="1">
      <c r="A14" s="2535"/>
      <c r="B14" s="2501" t="s">
        <v>453</v>
      </c>
      <c r="C14" s="2520"/>
      <c r="D14" s="646">
        <v>88719</v>
      </c>
      <c r="E14" s="647">
        <f t="shared" si="0"/>
        <v>0.11364294296525346</v>
      </c>
      <c r="F14" s="648"/>
      <c r="G14" s="656">
        <v>366.907126</v>
      </c>
      <c r="H14" s="650">
        <f t="shared" si="1"/>
        <v>0.06870533977491901</v>
      </c>
      <c r="I14" s="466">
        <v>338</v>
      </c>
      <c r="J14" s="660"/>
      <c r="K14" s="467">
        <v>242</v>
      </c>
      <c r="L14" s="660"/>
      <c r="M14" s="654">
        <v>26551</v>
      </c>
      <c r="N14" s="655"/>
      <c r="O14" s="527" t="s">
        <v>257</v>
      </c>
      <c r="P14" s="678"/>
      <c r="Q14" s="678"/>
      <c r="T14" s="679"/>
      <c r="U14" s="680"/>
    </row>
    <row r="15" spans="1:21" s="37" customFormat="1" ht="17.1" customHeight="1">
      <c r="A15" s="2535"/>
      <c r="B15" s="2501">
        <v>1995</v>
      </c>
      <c r="C15" s="2520"/>
      <c r="D15" s="646">
        <v>7446</v>
      </c>
      <c r="E15" s="647">
        <f t="shared" si="0"/>
        <v>0.009537814372561427</v>
      </c>
      <c r="F15" s="648"/>
      <c r="G15" s="656">
        <v>26.846655</v>
      </c>
      <c r="H15" s="650">
        <f t="shared" si="1"/>
        <v>0.005027181057243975</v>
      </c>
      <c r="I15" s="657">
        <v>297</v>
      </c>
      <c r="J15" s="660"/>
      <c r="K15" s="659">
        <v>158</v>
      </c>
      <c r="L15" s="660"/>
      <c r="M15" s="654">
        <v>3946</v>
      </c>
      <c r="N15" s="655"/>
      <c r="O15" s="527" t="s">
        <v>257</v>
      </c>
      <c r="P15" s="678"/>
      <c r="Q15" s="678"/>
      <c r="T15" s="679"/>
      <c r="U15" s="680"/>
    </row>
    <row r="16" spans="1:21" s="37" customFormat="1" ht="17.1" customHeight="1">
      <c r="A16" s="2535"/>
      <c r="B16" s="2501">
        <v>1996</v>
      </c>
      <c r="C16" s="2520"/>
      <c r="D16" s="646">
        <v>9866</v>
      </c>
      <c r="E16" s="647">
        <f t="shared" si="0"/>
        <v>0.012637668090208306</v>
      </c>
      <c r="F16" s="648"/>
      <c r="G16" s="656">
        <v>26.006571</v>
      </c>
      <c r="H16" s="650">
        <f t="shared" si="1"/>
        <v>0.00486987079377563</v>
      </c>
      <c r="I16" s="657">
        <v>218</v>
      </c>
      <c r="J16" s="660"/>
      <c r="K16" s="659">
        <v>120</v>
      </c>
      <c r="L16" s="660"/>
      <c r="M16" s="654">
        <v>4405</v>
      </c>
      <c r="N16" s="655"/>
      <c r="O16" s="527" t="s">
        <v>257</v>
      </c>
      <c r="P16" s="678"/>
      <c r="Q16" s="678"/>
      <c r="T16" s="679"/>
      <c r="U16" s="680"/>
    </row>
    <row r="17" spans="1:21" s="37" customFormat="1" ht="17.1" customHeight="1">
      <c r="A17" s="2535"/>
      <c r="B17" s="2501">
        <v>1997</v>
      </c>
      <c r="C17" s="2520"/>
      <c r="D17" s="646">
        <v>13010</v>
      </c>
      <c r="E17" s="647">
        <f t="shared" si="0"/>
        <v>0.016664916060572677</v>
      </c>
      <c r="F17" s="648"/>
      <c r="G17" s="656">
        <v>43.223029</v>
      </c>
      <c r="H17" s="650">
        <f t="shared" si="1"/>
        <v>0.00809374548246353</v>
      </c>
      <c r="I17" s="657">
        <v>275</v>
      </c>
      <c r="J17" s="660"/>
      <c r="K17" s="659">
        <v>196</v>
      </c>
      <c r="L17" s="660"/>
      <c r="M17" s="654">
        <v>7464</v>
      </c>
      <c r="N17" s="655"/>
      <c r="O17" s="527" t="s">
        <v>257</v>
      </c>
      <c r="P17" s="678"/>
      <c r="Q17" s="678"/>
      <c r="T17" s="679"/>
      <c r="U17" s="680"/>
    </row>
    <row r="18" spans="1:21" s="37" customFormat="1" ht="17.1" customHeight="1">
      <c r="A18" s="2535"/>
      <c r="B18" s="2501">
        <v>1998</v>
      </c>
      <c r="C18" s="2520"/>
      <c r="D18" s="646">
        <v>4496</v>
      </c>
      <c r="E18" s="647">
        <f t="shared" si="0"/>
        <v>0.005759067072124117</v>
      </c>
      <c r="F18" s="648"/>
      <c r="G18" s="656">
        <v>14.064144</v>
      </c>
      <c r="H18" s="650">
        <f t="shared" si="1"/>
        <v>0.0026335868771417336</v>
      </c>
      <c r="I18" s="657">
        <v>258</v>
      </c>
      <c r="J18" s="660"/>
      <c r="K18" s="659">
        <v>151</v>
      </c>
      <c r="L18" s="660"/>
      <c r="M18" s="654">
        <v>4009</v>
      </c>
      <c r="N18" s="655"/>
      <c r="O18" s="527" t="s">
        <v>257</v>
      </c>
      <c r="P18" s="678"/>
      <c r="Q18" s="678"/>
      <c r="T18" s="679"/>
      <c r="U18" s="680"/>
    </row>
    <row r="19" spans="1:21" s="37" customFormat="1" ht="17.1" customHeight="1">
      <c r="A19" s="2535"/>
      <c r="B19" s="2501">
        <v>1999</v>
      </c>
      <c r="C19" s="2520"/>
      <c r="D19" s="646">
        <v>8198</v>
      </c>
      <c r="E19" s="647">
        <f t="shared" si="0"/>
        <v>0.01050107470135087</v>
      </c>
      <c r="F19" s="648"/>
      <c r="G19" s="656">
        <v>23.728017</v>
      </c>
      <c r="H19" s="650">
        <f t="shared" si="1"/>
        <v>0.004443199258468625</v>
      </c>
      <c r="I19" s="657">
        <v>237</v>
      </c>
      <c r="J19" s="660"/>
      <c r="K19" s="659">
        <v>151</v>
      </c>
      <c r="L19" s="660"/>
      <c r="M19" s="654">
        <v>13043</v>
      </c>
      <c r="N19" s="655"/>
      <c r="O19" s="527" t="s">
        <v>257</v>
      </c>
      <c r="P19" s="678"/>
      <c r="Q19" s="678"/>
      <c r="T19" s="679"/>
      <c r="U19" s="680"/>
    </row>
    <row r="20" spans="1:21" s="37" customFormat="1" ht="17.1" customHeight="1">
      <c r="A20" s="2535"/>
      <c r="B20" s="2501">
        <v>2000</v>
      </c>
      <c r="C20" s="2520"/>
      <c r="D20" s="646">
        <v>9640</v>
      </c>
      <c r="E20" s="647">
        <f t="shared" si="0"/>
        <v>0.012348177619056159</v>
      </c>
      <c r="F20" s="648"/>
      <c r="G20" s="656">
        <v>26.054966</v>
      </c>
      <c r="H20" s="650">
        <f t="shared" si="1"/>
        <v>0.004878933018744265</v>
      </c>
      <c r="I20" s="657">
        <v>224</v>
      </c>
      <c r="J20" s="660"/>
      <c r="K20" s="659">
        <v>124</v>
      </c>
      <c r="L20" s="660"/>
      <c r="M20" s="654">
        <v>3976</v>
      </c>
      <c r="N20" s="655"/>
      <c r="O20" s="527" t="s">
        <v>257</v>
      </c>
      <c r="P20" s="678"/>
      <c r="Q20" s="678"/>
      <c r="T20" s="679"/>
      <c r="U20" s="680"/>
    </row>
    <row r="21" spans="1:21" s="37" customFormat="1" ht="17.1" customHeight="1">
      <c r="A21" s="2535"/>
      <c r="B21" s="2501">
        <v>2001</v>
      </c>
      <c r="C21" s="2520"/>
      <c r="D21" s="646">
        <v>48202</v>
      </c>
      <c r="E21" s="647">
        <f t="shared" si="0"/>
        <v>0.06174344995785736</v>
      </c>
      <c r="F21" s="648"/>
      <c r="G21" s="656">
        <v>282.618282</v>
      </c>
      <c r="H21" s="650">
        <f t="shared" si="1"/>
        <v>0.0529217987753497</v>
      </c>
      <c r="I21" s="657">
        <v>482</v>
      </c>
      <c r="J21" s="660"/>
      <c r="K21" s="659">
        <v>294</v>
      </c>
      <c r="L21" s="660"/>
      <c r="M21" s="654">
        <v>25335</v>
      </c>
      <c r="N21" s="655"/>
      <c r="O21" s="527" t="s">
        <v>257</v>
      </c>
      <c r="P21" s="678"/>
      <c r="Q21" s="678"/>
      <c r="T21" s="679"/>
      <c r="U21" s="680"/>
    </row>
    <row r="22" spans="1:21" s="37" customFormat="1" ht="17.1" customHeight="1">
      <c r="A22" s="2535"/>
      <c r="B22" s="2501">
        <v>2002</v>
      </c>
      <c r="C22" s="2520"/>
      <c r="D22" s="646">
        <v>97987</v>
      </c>
      <c r="E22" s="647">
        <f t="shared" si="0"/>
        <v>0.12551461414506804</v>
      </c>
      <c r="F22" s="648"/>
      <c r="G22" s="656">
        <v>560.5539</v>
      </c>
      <c r="H22" s="650">
        <f t="shared" si="1"/>
        <v>0.1049667434413797</v>
      </c>
      <c r="I22" s="657">
        <v>475</v>
      </c>
      <c r="J22" s="660"/>
      <c r="K22" s="659">
        <v>309</v>
      </c>
      <c r="L22" s="660"/>
      <c r="M22" s="654">
        <v>39515</v>
      </c>
      <c r="N22" s="655"/>
      <c r="O22" s="527" t="s">
        <v>257</v>
      </c>
      <c r="P22" s="678"/>
      <c r="Q22" s="678"/>
      <c r="T22" s="679"/>
      <c r="U22" s="680"/>
    </row>
    <row r="23" spans="1:21" s="37" customFormat="1" ht="17.1" customHeight="1">
      <c r="A23" s="2535"/>
      <c r="B23" s="2501">
        <v>2003</v>
      </c>
      <c r="C23" s="2520"/>
      <c r="D23" s="646">
        <v>102411</v>
      </c>
      <c r="E23" s="647">
        <f t="shared" si="0"/>
        <v>0.13118145416443572</v>
      </c>
      <c r="F23" s="648"/>
      <c r="G23" s="656">
        <v>886.873786</v>
      </c>
      <c r="H23" s="650">
        <f t="shared" si="1"/>
        <v>0.16607190345111697</v>
      </c>
      <c r="I23" s="657">
        <v>722</v>
      </c>
      <c r="J23" s="660"/>
      <c r="K23" s="659">
        <v>436</v>
      </c>
      <c r="L23" s="660"/>
      <c r="M23" s="654">
        <v>47726</v>
      </c>
      <c r="N23" s="655"/>
      <c r="O23" s="527" t="s">
        <v>257</v>
      </c>
      <c r="P23" s="678"/>
      <c r="Q23" s="678"/>
      <c r="T23" s="679"/>
      <c r="U23" s="680"/>
    </row>
    <row r="24" spans="1:21" s="37" customFormat="1" ht="17.1" customHeight="1">
      <c r="A24" s="2535"/>
      <c r="B24" s="2501">
        <v>2004</v>
      </c>
      <c r="C24" s="2520"/>
      <c r="D24" s="646">
        <v>69903</v>
      </c>
      <c r="E24" s="647">
        <f t="shared" si="0"/>
        <v>0.08954093984490484</v>
      </c>
      <c r="F24" s="648"/>
      <c r="G24" s="656">
        <v>349.724247</v>
      </c>
      <c r="H24" s="650">
        <f t="shared" si="1"/>
        <v>0.06548775293522835</v>
      </c>
      <c r="I24" s="657">
        <v>423</v>
      </c>
      <c r="J24" s="660"/>
      <c r="K24" s="659">
        <v>244</v>
      </c>
      <c r="L24" s="660"/>
      <c r="M24" s="654">
        <v>44559</v>
      </c>
      <c r="N24" s="655"/>
      <c r="O24" s="527" t="s">
        <v>257</v>
      </c>
      <c r="P24" s="678"/>
      <c r="Q24" s="678"/>
      <c r="T24" s="679"/>
      <c r="U24" s="680"/>
    </row>
    <row r="25" spans="1:21" s="37" customFormat="1" ht="17.1" customHeight="1">
      <c r="A25" s="2535"/>
      <c r="B25" s="2501">
        <v>2005</v>
      </c>
      <c r="C25" s="2520"/>
      <c r="D25" s="646">
        <v>106186</v>
      </c>
      <c r="E25" s="647">
        <f t="shared" si="0"/>
        <v>0.1360169697777072</v>
      </c>
      <c r="F25" s="648"/>
      <c r="G25" s="656">
        <v>1107.527609</v>
      </c>
      <c r="H25" s="650">
        <f t="shared" si="1"/>
        <v>0.20739052281707018</v>
      </c>
      <c r="I25" s="657">
        <v>848</v>
      </c>
      <c r="J25" s="660"/>
      <c r="K25" s="659">
        <v>447</v>
      </c>
      <c r="L25" s="660"/>
      <c r="M25" s="654">
        <v>127166</v>
      </c>
      <c r="N25" s="655"/>
      <c r="O25" s="527" t="s">
        <v>257</v>
      </c>
      <c r="P25" s="678"/>
      <c r="Q25" s="678"/>
      <c r="T25" s="679"/>
      <c r="U25" s="680"/>
    </row>
    <row r="26" spans="1:21" s="37" customFormat="1" ht="17.1" customHeight="1">
      <c r="A26" s="2535"/>
      <c r="B26" s="2501">
        <v>2006</v>
      </c>
      <c r="C26" s="2520"/>
      <c r="D26" s="646">
        <v>17352</v>
      </c>
      <c r="E26" s="647">
        <f t="shared" si="0"/>
        <v>0.022226719714301086</v>
      </c>
      <c r="F26" s="648"/>
      <c r="G26" s="656">
        <v>271.521431</v>
      </c>
      <c r="H26" s="650">
        <f t="shared" si="1"/>
        <v>0.05084385352882797</v>
      </c>
      <c r="I26" s="657">
        <v>1298</v>
      </c>
      <c r="J26" s="660"/>
      <c r="K26" s="659">
        <v>486</v>
      </c>
      <c r="L26" s="660"/>
      <c r="M26" s="654">
        <v>17673</v>
      </c>
      <c r="N26" s="655"/>
      <c r="O26" s="527" t="s">
        <v>257</v>
      </c>
      <c r="P26" s="678"/>
      <c r="Q26" s="678"/>
      <c r="T26" s="679"/>
      <c r="U26" s="680"/>
    </row>
    <row r="27" spans="1:21" s="37" customFormat="1" ht="17.1" customHeight="1">
      <c r="A27" s="2535"/>
      <c r="B27" s="2501">
        <v>2007</v>
      </c>
      <c r="C27" s="2520"/>
      <c r="D27" s="646">
        <v>12263</v>
      </c>
      <c r="E27" s="647">
        <f t="shared" si="0"/>
        <v>0.015708060388224653</v>
      </c>
      <c r="F27" s="648"/>
      <c r="G27" s="656">
        <v>56.674354</v>
      </c>
      <c r="H27" s="650">
        <f t="shared" si="1"/>
        <v>0.010612578694080856</v>
      </c>
      <c r="I27" s="657">
        <v>375</v>
      </c>
      <c r="J27" s="652"/>
      <c r="K27" s="659">
        <v>193</v>
      </c>
      <c r="L27" s="660"/>
      <c r="M27" s="654">
        <v>13888</v>
      </c>
      <c r="N27" s="655"/>
      <c r="O27" s="527" t="s">
        <v>257</v>
      </c>
      <c r="P27" s="678"/>
      <c r="Q27" s="678"/>
      <c r="T27" s="679"/>
      <c r="U27" s="680"/>
    </row>
    <row r="28" spans="1:21" s="37" customFormat="1" ht="17.1" customHeight="1">
      <c r="A28" s="2535"/>
      <c r="B28" s="2501">
        <v>2008</v>
      </c>
      <c r="C28" s="2520"/>
      <c r="D28" s="646">
        <v>8477</v>
      </c>
      <c r="E28" s="647">
        <f t="shared" si="0"/>
        <v>0.010858454530782059</v>
      </c>
      <c r="F28" s="648"/>
      <c r="G28" s="656">
        <v>42.312069</v>
      </c>
      <c r="H28" s="650">
        <f t="shared" si="1"/>
        <v>0.007923163305432279</v>
      </c>
      <c r="I28" s="657">
        <v>471</v>
      </c>
      <c r="J28" s="652"/>
      <c r="K28" s="659">
        <v>217</v>
      </c>
      <c r="L28" s="660"/>
      <c r="M28" s="654">
        <v>14643</v>
      </c>
      <c r="N28" s="655"/>
      <c r="O28" s="527" t="s">
        <v>257</v>
      </c>
      <c r="P28" s="678"/>
      <c r="Q28" s="678"/>
      <c r="T28" s="679"/>
      <c r="U28" s="680"/>
    </row>
    <row r="29" spans="1:21" s="37" customFormat="1" ht="17.1" customHeight="1">
      <c r="A29" s="2535"/>
      <c r="B29" s="2501">
        <v>2009</v>
      </c>
      <c r="C29" s="2520"/>
      <c r="D29" s="646">
        <v>92357</v>
      </c>
      <c r="E29" s="647">
        <f t="shared" si="0"/>
        <v>0.11830297099203005</v>
      </c>
      <c r="F29" s="648"/>
      <c r="G29" s="656">
        <v>990.316233</v>
      </c>
      <c r="H29" s="650">
        <f t="shared" si="1"/>
        <v>0.1854420599966294</v>
      </c>
      <c r="I29" s="657">
        <v>1093</v>
      </c>
      <c r="J29" s="652"/>
      <c r="K29" s="659">
        <v>542</v>
      </c>
      <c r="L29" s="660"/>
      <c r="M29" s="654">
        <v>140107</v>
      </c>
      <c r="N29" s="655"/>
      <c r="O29" s="527" t="s">
        <v>257</v>
      </c>
      <c r="P29" s="678"/>
      <c r="Q29" s="678"/>
      <c r="T29" s="679"/>
      <c r="U29" s="680"/>
    </row>
    <row r="30" spans="1:21" s="37" customFormat="1" ht="17.1" customHeight="1">
      <c r="A30" s="2535"/>
      <c r="B30" s="2501">
        <v>2010</v>
      </c>
      <c r="C30" s="2520"/>
      <c r="D30" s="646">
        <v>17917</v>
      </c>
      <c r="E30" s="647">
        <f t="shared" si="0"/>
        <v>0.02295044589218145</v>
      </c>
      <c r="F30" s="648"/>
      <c r="G30" s="656">
        <v>76.239957</v>
      </c>
      <c r="H30" s="650">
        <f t="shared" si="1"/>
        <v>0.014276343463850346</v>
      </c>
      <c r="I30" s="657">
        <v>466</v>
      </c>
      <c r="J30" s="652"/>
      <c r="K30" s="659">
        <v>285</v>
      </c>
      <c r="L30" s="660"/>
      <c r="M30" s="654">
        <v>32419</v>
      </c>
      <c r="N30" s="655"/>
      <c r="O30" s="527" t="s">
        <v>257</v>
      </c>
      <c r="P30" s="678"/>
      <c r="Q30" s="678"/>
      <c r="T30" s="679"/>
      <c r="U30" s="680"/>
    </row>
    <row r="31" spans="1:21" s="37" customFormat="1" ht="17.1" customHeight="1">
      <c r="A31" s="2535"/>
      <c r="B31" s="2501">
        <v>2011</v>
      </c>
      <c r="C31" s="2520"/>
      <c r="D31" s="646">
        <v>1543</v>
      </c>
      <c r="E31" s="647">
        <f>D31/$D$32</f>
        <v>0.001976476977821956</v>
      </c>
      <c r="F31" s="648"/>
      <c r="G31" s="656">
        <v>5.682091</v>
      </c>
      <c r="H31" s="650">
        <f>G31/$G$32</f>
        <v>0.001064002209613692</v>
      </c>
      <c r="I31" s="657">
        <v>609.08</v>
      </c>
      <c r="J31" s="652"/>
      <c r="K31" s="659">
        <v>364</v>
      </c>
      <c r="L31" s="660"/>
      <c r="M31" s="654">
        <v>16285</v>
      </c>
      <c r="N31" s="655"/>
      <c r="O31" s="527" t="s">
        <v>257</v>
      </c>
      <c r="P31" s="678"/>
      <c r="Q31" s="678"/>
      <c r="T31" s="679"/>
      <c r="U31" s="680"/>
    </row>
    <row r="32" spans="1:21" ht="15.75" customHeight="1">
      <c r="A32" s="137"/>
      <c r="B32" s="661" t="s">
        <v>262</v>
      </c>
      <c r="C32" s="662"/>
      <c r="D32" s="663">
        <f>SUM(D11:D31)</f>
        <v>780682</v>
      </c>
      <c r="E32" s="664">
        <f>D32/$D$32</f>
        <v>1</v>
      </c>
      <c r="F32" s="665"/>
      <c r="G32" s="666">
        <v>5340.3</v>
      </c>
      <c r="H32" s="667">
        <f>G32/$G$32</f>
        <v>1</v>
      </c>
      <c r="I32" s="668">
        <v>579</v>
      </c>
      <c r="J32" s="669"/>
      <c r="K32" s="670">
        <v>287</v>
      </c>
      <c r="L32" s="669"/>
      <c r="M32" s="671">
        <f>SUM(M11:M31)</f>
        <v>594853</v>
      </c>
      <c r="N32" s="672"/>
      <c r="O32" s="13" t="s">
        <v>257</v>
      </c>
      <c r="P32" s="678"/>
      <c r="Q32" s="678"/>
      <c r="R32" s="678"/>
      <c r="S32" s="678"/>
      <c r="T32" s="681"/>
      <c r="U32" s="682"/>
    </row>
    <row r="33" spans="1:21" ht="5.1" customHeight="1">
      <c r="A33" s="143"/>
      <c r="B33" s="143"/>
      <c r="C33" s="143"/>
      <c r="D33" s="58"/>
      <c r="E33" s="146"/>
      <c r="F33" s="146"/>
      <c r="G33" s="146"/>
      <c r="H33" s="151"/>
      <c r="I33" s="151"/>
      <c r="J33" s="151"/>
      <c r="K33" s="151"/>
      <c r="L33" s="151"/>
      <c r="M33" s="151"/>
      <c r="N33" s="13"/>
      <c r="O33" s="13"/>
      <c r="U33" s="682"/>
    </row>
    <row r="34" spans="1:21" ht="9.95" customHeight="1">
      <c r="A34" s="103" t="s">
        <v>454</v>
      </c>
      <c r="B34" s="103"/>
      <c r="C34" s="103"/>
      <c r="D34" s="633"/>
      <c r="N34" s="13"/>
      <c r="O34" s="13"/>
      <c r="P34" s="683"/>
      <c r="U34" s="682"/>
    </row>
    <row r="35" spans="1:21" ht="9.95" customHeight="1">
      <c r="A35" s="103" t="s">
        <v>281</v>
      </c>
      <c r="B35" s="103"/>
      <c r="C35" s="103"/>
      <c r="D35" s="633"/>
      <c r="N35" s="13"/>
      <c r="O35" s="13"/>
      <c r="U35" s="682" t="s">
        <v>257</v>
      </c>
    </row>
    <row r="36" spans="1:15" ht="9.95" customHeight="1">
      <c r="A36" s="103"/>
      <c r="B36" s="103"/>
      <c r="C36" s="103"/>
      <c r="D36" s="673"/>
      <c r="E36" s="673"/>
      <c r="F36" s="673"/>
      <c r="G36" s="673"/>
      <c r="H36" s="673"/>
      <c r="M36" s="673"/>
      <c r="N36" s="13"/>
      <c r="O36" s="13"/>
    </row>
    <row r="37" spans="1:13" s="13" customFormat="1" ht="9.95" customHeight="1">
      <c r="A37" s="150"/>
      <c r="B37" s="150"/>
      <c r="C37" s="150"/>
      <c r="D37" s="684"/>
      <c r="E37" s="684"/>
      <c r="F37" s="684"/>
      <c r="G37" s="685"/>
      <c r="H37" s="684"/>
      <c r="I37" s="151"/>
      <c r="J37" s="151"/>
      <c r="K37" s="151"/>
      <c r="L37" s="151"/>
      <c r="M37" s="684"/>
    </row>
    <row r="38" spans="4:13" ht="12.75">
      <c r="D38" s="683"/>
      <c r="M38" s="686"/>
    </row>
    <row r="40" spans="8:9" ht="12.75">
      <c r="H40" s="9"/>
      <c r="I40" s="1211"/>
    </row>
    <row r="41" spans="8:9" ht="12.75">
      <c r="H41" s="9"/>
      <c r="I41" s="1211"/>
    </row>
    <row r="42" spans="8:9" ht="12.75">
      <c r="H42" s="9"/>
      <c r="I42" s="1211"/>
    </row>
    <row r="43" spans="8:9" ht="12.75">
      <c r="H43" s="9"/>
      <c r="I43" s="1211"/>
    </row>
    <row r="44" spans="8:9" ht="12.75">
      <c r="H44" s="9"/>
      <c r="I44" s="1211"/>
    </row>
    <row r="45" spans="3:9" ht="12.75">
      <c r="C45" s="9" t="s">
        <v>257</v>
      </c>
      <c r="H45" s="9"/>
      <c r="I45" s="1211"/>
    </row>
    <row r="46" spans="8:9" ht="12.75">
      <c r="H46" s="9"/>
      <c r="I46" s="1211"/>
    </row>
    <row r="47" spans="8:9" ht="12.75">
      <c r="H47" s="9"/>
      <c r="I47" s="1211"/>
    </row>
    <row r="48" spans="8:9" ht="12.75">
      <c r="H48" s="9"/>
      <c r="I48" s="1211"/>
    </row>
    <row r="49" spans="8:9" ht="12.75">
      <c r="H49" s="9"/>
      <c r="I49" s="1211"/>
    </row>
    <row r="50" spans="8:9" ht="12.75">
      <c r="H50" s="9"/>
      <c r="I50" s="1211"/>
    </row>
    <row r="51" spans="8:9" ht="12.75">
      <c r="H51" s="9"/>
      <c r="I51" s="1211"/>
    </row>
    <row r="52" spans="8:9" ht="12.75">
      <c r="H52" s="9"/>
      <c r="I52" s="1211"/>
    </row>
    <row r="53" spans="8:9" ht="12.75">
      <c r="H53" s="9"/>
      <c r="I53" s="1211"/>
    </row>
    <row r="54" spans="8:9" ht="12.75">
      <c r="H54" s="9"/>
      <c r="I54" s="1211"/>
    </row>
    <row r="55" spans="8:9" ht="12.75">
      <c r="H55" s="9"/>
      <c r="I55" s="1211"/>
    </row>
    <row r="56" spans="8:9" ht="12.75">
      <c r="H56" s="9"/>
      <c r="I56" s="1211"/>
    </row>
    <row r="57" spans="8:9" ht="12.75">
      <c r="H57" s="9"/>
      <c r="I57" s="1211"/>
    </row>
    <row r="58" spans="8:9" ht="12.75">
      <c r="H58" s="9"/>
      <c r="I58" s="1211"/>
    </row>
    <row r="59" spans="8:9" ht="12.75">
      <c r="H59" s="9"/>
      <c r="I59" s="1211"/>
    </row>
    <row r="60" spans="8:9" ht="12.75">
      <c r="H60" s="9"/>
      <c r="I60" s="1211"/>
    </row>
    <row r="61" ht="12.75">
      <c r="H61" s="2250"/>
    </row>
    <row r="63" ht="12.75">
      <c r="G63" s="9" t="s">
        <v>257</v>
      </c>
    </row>
    <row r="64" ht="12.75">
      <c r="G64" s="9" t="s">
        <v>257</v>
      </c>
    </row>
  </sheetData>
  <mergeCells count="22">
    <mergeCell ref="M8:N8"/>
    <mergeCell ref="C9:E9"/>
    <mergeCell ref="F9:H9"/>
    <mergeCell ref="I9:J9"/>
    <mergeCell ref="K9:L9"/>
    <mergeCell ref="M9:N9"/>
    <mergeCell ref="A7:B7"/>
    <mergeCell ref="C7:E7"/>
    <mergeCell ref="I7:J7"/>
    <mergeCell ref="K7:L7"/>
    <mergeCell ref="M7:N7"/>
    <mergeCell ref="A8:B8"/>
    <mergeCell ref="C8:E8"/>
    <mergeCell ref="F8:H8"/>
    <mergeCell ref="I8:J8"/>
    <mergeCell ref="K8:L8"/>
    <mergeCell ref="M1:N1"/>
    <mergeCell ref="A2:N2"/>
    <mergeCell ref="A3:N3"/>
    <mergeCell ref="A4:N4"/>
    <mergeCell ref="I6:J6"/>
    <mergeCell ref="K6:L6"/>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P40"/>
  <sheetViews>
    <sheetView workbookViewId="0" topLeftCell="A1"/>
  </sheetViews>
  <sheetFormatPr defaultColWidth="9.140625" defaultRowHeight="12.75"/>
  <cols>
    <col min="1" max="1" width="2.7109375" style="9" customWidth="1"/>
    <col min="2" max="2" width="20.57421875" style="9" customWidth="1"/>
    <col min="3" max="3" width="15.7109375" style="9" customWidth="1"/>
    <col min="4" max="6" width="15.7109375" style="13" customWidth="1"/>
    <col min="7" max="10" width="9.7109375" style="13" customWidth="1"/>
    <col min="11" max="11" width="9.140625" style="9" customWidth="1"/>
    <col min="12" max="12" width="11.140625" style="9" bestFit="1" customWidth="1"/>
    <col min="13" max="13" width="13.8515625" style="9" bestFit="1" customWidth="1"/>
    <col min="14" max="14" width="13.28125" style="9" bestFit="1" customWidth="1"/>
    <col min="15" max="15" width="12.7109375" style="9" bestFit="1" customWidth="1"/>
    <col min="16" max="16" width="11.00390625" style="9" bestFit="1" customWidth="1"/>
    <col min="17" max="16384" width="9.140625" style="9" customWidth="1"/>
  </cols>
  <sheetData>
    <row r="1" spans="1:10" ht="5.1" customHeight="1">
      <c r="A1" s="6"/>
      <c r="B1" s="7"/>
      <c r="C1" s="7"/>
      <c r="D1" s="7"/>
      <c r="E1" s="7"/>
      <c r="F1" s="7"/>
      <c r="G1" s="7"/>
      <c r="H1" s="7"/>
      <c r="I1" s="7"/>
      <c r="J1" s="8"/>
    </row>
    <row r="2" spans="1:10" s="13" customFormat="1" ht="23.25">
      <c r="A2" s="687" t="s">
        <v>455</v>
      </c>
      <c r="B2" s="567"/>
      <c r="C2" s="688"/>
      <c r="D2" s="688"/>
      <c r="E2" s="688"/>
      <c r="F2" s="688"/>
      <c r="G2" s="688"/>
      <c r="H2" s="688"/>
      <c r="I2" s="688"/>
      <c r="J2" s="517"/>
    </row>
    <row r="3" spans="1:10" ht="20.25">
      <c r="A3" s="10" t="s">
        <v>47</v>
      </c>
      <c r="B3" s="567"/>
      <c r="C3" s="688"/>
      <c r="D3" s="688"/>
      <c r="E3" s="688"/>
      <c r="F3" s="688"/>
      <c r="G3" s="688"/>
      <c r="H3" s="688"/>
      <c r="I3" s="688"/>
      <c r="J3" s="517"/>
    </row>
    <row r="4" spans="1:10" ht="30" customHeight="1">
      <c r="A4" s="689" t="s">
        <v>228</v>
      </c>
      <c r="B4" s="569"/>
      <c r="C4" s="690"/>
      <c r="D4" s="690"/>
      <c r="E4" s="690"/>
      <c r="F4" s="690"/>
      <c r="G4" s="690"/>
      <c r="H4" s="690"/>
      <c r="I4" s="690"/>
      <c r="J4" s="523"/>
    </row>
    <row r="5" spans="1:10" s="219" customFormat="1" ht="9.95" customHeight="1">
      <c r="A5" s="691"/>
      <c r="B5" s="692"/>
      <c r="C5" s="693"/>
      <c r="D5" s="694"/>
      <c r="E5" s="695"/>
      <c r="F5" s="574"/>
      <c r="G5" s="1297"/>
      <c r="H5" s="2284"/>
      <c r="I5" s="694"/>
      <c r="J5" s="697"/>
    </row>
    <row r="6" spans="1:10" s="219" customFormat="1" ht="12.75">
      <c r="A6" s="698" t="s">
        <v>289</v>
      </c>
      <c r="B6" s="699"/>
      <c r="C6" s="168"/>
      <c r="D6" s="1"/>
      <c r="E6" s="700"/>
      <c r="F6" s="701"/>
      <c r="G6" s="2647" t="s">
        <v>376</v>
      </c>
      <c r="H6" s="2648"/>
      <c r="I6" s="2649" t="s">
        <v>444</v>
      </c>
      <c r="J6" s="2650"/>
    </row>
    <row r="7" spans="1:10" s="219" customFormat="1" ht="12.75" customHeight="1">
      <c r="A7" s="702" t="s">
        <v>294</v>
      </c>
      <c r="B7" s="699"/>
      <c r="C7" s="168"/>
      <c r="D7" s="1"/>
      <c r="E7" s="2651"/>
      <c r="F7" s="2652"/>
      <c r="G7" s="2651" t="s">
        <v>456</v>
      </c>
      <c r="H7" s="2652"/>
      <c r="I7" s="2581" t="s">
        <v>457</v>
      </c>
      <c r="J7" s="2582"/>
    </row>
    <row r="8" spans="1:10" s="219" customFormat="1" ht="12.75">
      <c r="A8" s="703" t="s">
        <v>176</v>
      </c>
      <c r="B8" s="704"/>
      <c r="C8" s="705" t="s">
        <v>433</v>
      </c>
      <c r="D8" s="704"/>
      <c r="E8" s="2651" t="s">
        <v>239</v>
      </c>
      <c r="F8" s="2652"/>
      <c r="G8" s="2653" t="s">
        <v>437</v>
      </c>
      <c r="H8" s="2654"/>
      <c r="I8" s="2581" t="s">
        <v>437</v>
      </c>
      <c r="J8" s="2582"/>
    </row>
    <row r="9" spans="1:10" s="710" customFormat="1" ht="12.75" customHeight="1">
      <c r="A9" s="706"/>
      <c r="B9" s="707"/>
      <c r="C9" s="708"/>
      <c r="D9" s="182"/>
      <c r="E9" s="2645" t="s">
        <v>242</v>
      </c>
      <c r="F9" s="2646"/>
      <c r="G9" s="1082"/>
      <c r="H9" s="2285"/>
      <c r="I9" s="182"/>
      <c r="J9" s="709"/>
    </row>
    <row r="10" spans="1:12" ht="9.95" customHeight="1">
      <c r="A10" s="711"/>
      <c r="B10" s="185"/>
      <c r="C10" s="712"/>
      <c r="D10" s="712"/>
      <c r="E10" s="713"/>
      <c r="F10" s="714"/>
      <c r="G10" s="712"/>
      <c r="H10" s="2286"/>
      <c r="I10" s="712"/>
      <c r="J10" s="715"/>
      <c r="L10" s="37"/>
    </row>
    <row r="11" spans="1:16" s="37" customFormat="1" ht="24.95" customHeight="1">
      <c r="A11" s="536"/>
      <c r="B11" s="716" t="s">
        <v>381</v>
      </c>
      <c r="C11" s="717">
        <v>44443</v>
      </c>
      <c r="D11" s="718">
        <f>+C11/C$18</f>
        <v>0.05692842924519843</v>
      </c>
      <c r="E11" s="719">
        <v>122.6</v>
      </c>
      <c r="F11" s="720">
        <f aca="true" t="shared" si="0" ref="F11:F17">+E11/E$18</f>
        <v>0.0229575117502762</v>
      </c>
      <c r="G11" s="2252">
        <v>228</v>
      </c>
      <c r="H11" s="2290"/>
      <c r="I11" s="2252">
        <v>133</v>
      </c>
      <c r="J11" s="2253"/>
      <c r="K11" s="37" t="s">
        <v>257</v>
      </c>
      <c r="L11" s="721"/>
      <c r="M11" s="721"/>
      <c r="P11" s="679"/>
    </row>
    <row r="12" spans="1:16" s="37" customFormat="1" ht="24.95" customHeight="1">
      <c r="A12" s="722"/>
      <c r="B12" s="716" t="s">
        <v>458</v>
      </c>
      <c r="C12" s="717">
        <v>98063</v>
      </c>
      <c r="D12" s="718">
        <f aca="true" t="shared" si="1" ref="D12:D17">+C12/C$18</f>
        <v>0.1256119649229776</v>
      </c>
      <c r="E12" s="723">
        <v>353</v>
      </c>
      <c r="F12" s="720">
        <f t="shared" si="0"/>
        <v>0.06610115536580341</v>
      </c>
      <c r="G12" s="2255">
        <v>306</v>
      </c>
      <c r="H12" s="2287"/>
      <c r="I12" s="2255" t="s">
        <v>459</v>
      </c>
      <c r="J12" s="2254"/>
      <c r="K12" s="37" t="s">
        <v>257</v>
      </c>
      <c r="L12" s="721"/>
      <c r="M12" s="721"/>
      <c r="P12" s="679"/>
    </row>
    <row r="13" spans="1:16" s="37" customFormat="1" ht="24.95" customHeight="1">
      <c r="A13" s="722"/>
      <c r="B13" s="716" t="s">
        <v>460</v>
      </c>
      <c r="C13" s="717">
        <v>62114</v>
      </c>
      <c r="D13" s="718">
        <f t="shared" si="1"/>
        <v>0.07956376604046206</v>
      </c>
      <c r="E13" s="723">
        <v>244.1</v>
      </c>
      <c r="F13" s="720">
        <f t="shared" si="0"/>
        <v>0.04570904256315188</v>
      </c>
      <c r="G13" s="2255">
        <v>336</v>
      </c>
      <c r="H13" s="2287"/>
      <c r="I13" s="2255" t="s">
        <v>461</v>
      </c>
      <c r="J13" s="2254"/>
      <c r="K13" s="37" t="s">
        <v>257</v>
      </c>
      <c r="L13" s="721"/>
      <c r="M13" s="721"/>
      <c r="P13" s="679"/>
    </row>
    <row r="14" spans="1:16" s="37" customFormat="1" ht="24.95" customHeight="1">
      <c r="A14" s="722"/>
      <c r="B14" s="716" t="s">
        <v>462</v>
      </c>
      <c r="C14" s="717">
        <v>166003</v>
      </c>
      <c r="D14" s="718">
        <f t="shared" si="1"/>
        <v>0.21263843664898127</v>
      </c>
      <c r="E14" s="723">
        <v>824.2</v>
      </c>
      <c r="F14" s="720">
        <f t="shared" si="0"/>
        <v>0.15433589873228096</v>
      </c>
      <c r="G14" s="2255">
        <v>423</v>
      </c>
      <c r="H14" s="2287"/>
      <c r="I14" s="2255" t="s">
        <v>463</v>
      </c>
      <c r="J14" s="2254"/>
      <c r="K14" s="37" t="s">
        <v>257</v>
      </c>
      <c r="L14" s="721"/>
      <c r="M14" s="721"/>
      <c r="P14" s="679"/>
    </row>
    <row r="15" spans="1:16" s="37" customFormat="1" ht="24.95" customHeight="1">
      <c r="A15" s="722"/>
      <c r="B15" s="716" t="s">
        <v>464</v>
      </c>
      <c r="C15" s="717">
        <v>92986</v>
      </c>
      <c r="D15" s="718">
        <f t="shared" si="1"/>
        <v>0.11910867677236057</v>
      </c>
      <c r="E15" s="723">
        <v>714.1</v>
      </c>
      <c r="F15" s="720">
        <f t="shared" si="0"/>
        <v>0.13371907945246522</v>
      </c>
      <c r="G15" s="2255">
        <v>652</v>
      </c>
      <c r="H15" s="2287"/>
      <c r="I15" s="2255" t="s">
        <v>465</v>
      </c>
      <c r="J15" s="2254"/>
      <c r="K15" s="37" t="s">
        <v>257</v>
      </c>
      <c r="L15" s="721"/>
      <c r="M15" s="721"/>
      <c r="P15" s="679"/>
    </row>
    <row r="16" spans="1:16" s="37" customFormat="1" ht="24.95" customHeight="1">
      <c r="A16" s="722"/>
      <c r="B16" s="716" t="s">
        <v>466</v>
      </c>
      <c r="C16" s="717">
        <v>140157</v>
      </c>
      <c r="D16" s="718">
        <f t="shared" si="1"/>
        <v>0.1795314865719973</v>
      </c>
      <c r="E16" s="723">
        <v>1296.2</v>
      </c>
      <c r="F16" s="720">
        <f t="shared" si="0"/>
        <v>0.24272044641686796</v>
      </c>
      <c r="G16" s="2255">
        <v>741</v>
      </c>
      <c r="H16" s="2287"/>
      <c r="I16" s="2255" t="s">
        <v>467</v>
      </c>
      <c r="J16" s="2254"/>
      <c r="K16" s="37" t="s">
        <v>257</v>
      </c>
      <c r="L16" s="721"/>
      <c r="M16" s="721"/>
      <c r="P16" s="679"/>
    </row>
    <row r="17" spans="1:16" s="37" customFormat="1" ht="24.95" customHeight="1">
      <c r="A17" s="722"/>
      <c r="B17" s="724" t="s">
        <v>468</v>
      </c>
      <c r="C17" s="717">
        <v>176916</v>
      </c>
      <c r="D17" s="718">
        <f t="shared" si="1"/>
        <v>0.22661723979802276</v>
      </c>
      <c r="E17" s="723">
        <v>1786</v>
      </c>
      <c r="F17" s="720">
        <f t="shared" si="0"/>
        <v>0.33443814017939066</v>
      </c>
      <c r="G17" s="2255" t="s">
        <v>469</v>
      </c>
      <c r="H17" s="2287"/>
      <c r="I17" s="2255" t="s">
        <v>470</v>
      </c>
      <c r="J17" s="2254"/>
      <c r="K17" s="37" t="s">
        <v>257</v>
      </c>
      <c r="L17" s="721"/>
      <c r="M17" s="721"/>
      <c r="P17" s="679"/>
    </row>
    <row r="18" spans="1:15" s="527" customFormat="1" ht="24.95" customHeight="1">
      <c r="A18" s="722"/>
      <c r="B18" s="716" t="s">
        <v>262</v>
      </c>
      <c r="C18" s="717">
        <f>SUM(C11:C17)</f>
        <v>780682</v>
      </c>
      <c r="D18" s="718">
        <v>1</v>
      </c>
      <c r="E18" s="719">
        <v>5340.3</v>
      </c>
      <c r="F18" s="720">
        <v>1</v>
      </c>
      <c r="G18" s="2252">
        <v>579</v>
      </c>
      <c r="H18" s="2288"/>
      <c r="I18" s="2252">
        <v>287</v>
      </c>
      <c r="J18" s="2253"/>
      <c r="L18" s="721"/>
      <c r="M18" s="721"/>
      <c r="N18" s="721"/>
      <c r="O18" s="721"/>
    </row>
    <row r="19" spans="1:15" s="37" customFormat="1" ht="5.1" customHeight="1" thickBot="1">
      <c r="A19" s="725"/>
      <c r="B19" s="726"/>
      <c r="C19" s="727"/>
      <c r="D19" s="727"/>
      <c r="E19" s="728"/>
      <c r="F19" s="729"/>
      <c r="G19" s="727"/>
      <c r="H19" s="2289"/>
      <c r="I19" s="727"/>
      <c r="J19" s="730"/>
      <c r="O19" s="9"/>
    </row>
    <row r="20" spans="4:15" s="375" customFormat="1" ht="5.1" customHeight="1">
      <c r="D20" s="512"/>
      <c r="E20" s="512"/>
      <c r="F20" s="512"/>
      <c r="G20" s="512"/>
      <c r="H20" s="512"/>
      <c r="I20" s="512"/>
      <c r="J20" s="512"/>
      <c r="O20" s="731"/>
    </row>
    <row r="21" spans="1:16" s="375" customFormat="1" ht="15" customHeight="1">
      <c r="A21" s="630" t="s">
        <v>454</v>
      </c>
      <c r="B21" s="630"/>
      <c r="C21" s="630"/>
      <c r="I21" s="512"/>
      <c r="O21"/>
      <c r="P21" s="375" t="s">
        <v>257</v>
      </c>
    </row>
    <row r="22" spans="1:15" s="375" customFormat="1" ht="15" customHeight="1">
      <c r="A22" s="630" t="s">
        <v>281</v>
      </c>
      <c r="B22" s="630"/>
      <c r="C22" s="630"/>
      <c r="I22" s="732"/>
      <c r="O22"/>
    </row>
    <row r="23" spans="1:15" s="375" customFormat="1" ht="15" customHeight="1">
      <c r="A23" s="630"/>
      <c r="B23" s="630"/>
      <c r="C23" s="630"/>
      <c r="F23" s="733"/>
      <c r="I23"/>
      <c r="J23" s="734"/>
      <c r="O23"/>
    </row>
    <row r="24" spans="1:15" ht="12.75">
      <c r="A24" s="630"/>
      <c r="C24" s="387"/>
      <c r="D24" s="2251"/>
      <c r="E24" s="735"/>
      <c r="F24" s="2251"/>
      <c r="O24"/>
    </row>
    <row r="25" spans="3:15" ht="12.75">
      <c r="C25" s="9" t="s">
        <v>257</v>
      </c>
      <c r="D25" s="2251" t="s">
        <v>257</v>
      </c>
      <c r="F25" s="2251"/>
      <c r="O25"/>
    </row>
    <row r="26" spans="3:15" ht="12.75">
      <c r="C26" s="9" t="s">
        <v>257</v>
      </c>
      <c r="D26" s="2251" t="s">
        <v>257</v>
      </c>
      <c r="E26" s="13" t="s">
        <v>257</v>
      </c>
      <c r="F26" s="2251" t="s">
        <v>257</v>
      </c>
      <c r="O26"/>
    </row>
    <row r="27" spans="2:15" ht="12.75">
      <c r="B27"/>
      <c r="C27" s="731" t="s">
        <v>257</v>
      </c>
      <c r="D27" s="2251" t="s">
        <v>257</v>
      </c>
      <c r="E27" s="731" t="s">
        <v>257</v>
      </c>
      <c r="F27" s="2251" t="s">
        <v>257</v>
      </c>
      <c r="G27" s="731"/>
      <c r="H27" s="731"/>
      <c r="I27" s="731"/>
      <c r="J27" s="731"/>
      <c r="K27" s="731"/>
      <c r="L27" s="731"/>
      <c r="M27" s="731"/>
      <c r="N27" s="731"/>
      <c r="O27"/>
    </row>
    <row r="28" spans="2:15" ht="12.75">
      <c r="B28"/>
      <c r="C28" t="s">
        <v>257</v>
      </c>
      <c r="D28" s="2251" t="s">
        <v>257</v>
      </c>
      <c r="E28" t="s">
        <v>257</v>
      </c>
      <c r="F28" s="2251" t="s">
        <v>257</v>
      </c>
      <c r="G28"/>
      <c r="H28"/>
      <c r="I28"/>
      <c r="J28"/>
      <c r="K28"/>
      <c r="L28"/>
      <c r="M28"/>
      <c r="N28"/>
      <c r="O28"/>
    </row>
    <row r="29" spans="2:14" ht="12.75">
      <c r="B29"/>
      <c r="C29" t="s">
        <v>257</v>
      </c>
      <c r="D29" s="2251" t="s">
        <v>257</v>
      </c>
      <c r="E29" t="s">
        <v>257</v>
      </c>
      <c r="F29" s="2251" t="s">
        <v>257</v>
      </c>
      <c r="G29"/>
      <c r="H29"/>
      <c r="I29"/>
      <c r="J29"/>
      <c r="K29"/>
      <c r="L29"/>
      <c r="M29"/>
      <c r="N29"/>
    </row>
    <row r="30" spans="2:14" ht="12.75">
      <c r="B30"/>
      <c r="C30" t="s">
        <v>257</v>
      </c>
      <c r="D30" s="2251" t="s">
        <v>257</v>
      </c>
      <c r="E30" t="s">
        <v>257</v>
      </c>
      <c r="F30" s="2251" t="s">
        <v>257</v>
      </c>
      <c r="G30"/>
      <c r="H30"/>
      <c r="I30"/>
      <c r="J30"/>
      <c r="K30"/>
      <c r="L30"/>
      <c r="M30"/>
      <c r="N30"/>
    </row>
    <row r="31" spans="2:14" ht="12.75">
      <c r="B31"/>
      <c r="C31" s="387" t="s">
        <v>257</v>
      </c>
      <c r="D31" s="2251" t="s">
        <v>257</v>
      </c>
      <c r="E31" s="387" t="s">
        <v>257</v>
      </c>
      <c r="F31" s="2251" t="s">
        <v>257</v>
      </c>
      <c r="G31"/>
      <c r="H31"/>
      <c r="I31"/>
      <c r="J31"/>
      <c r="K31"/>
      <c r="L31"/>
      <c r="M31"/>
      <c r="N31"/>
    </row>
    <row r="32" spans="2:14" ht="12.75">
      <c r="B32"/>
      <c r="C32" t="s">
        <v>257</v>
      </c>
      <c r="D32" s="2251" t="s">
        <v>257</v>
      </c>
      <c r="E32" t="s">
        <v>257</v>
      </c>
      <c r="F32" s="2251" t="s">
        <v>257</v>
      </c>
      <c r="G32"/>
      <c r="H32"/>
      <c r="I32"/>
      <c r="J32"/>
      <c r="K32"/>
      <c r="L32"/>
      <c r="M32"/>
      <c r="N32"/>
    </row>
    <row r="33" spans="2:14" ht="12.75">
      <c r="B33"/>
      <c r="C33" t="s">
        <v>257</v>
      </c>
      <c r="D33" s="2251" t="s">
        <v>257</v>
      </c>
      <c r="E33" t="s">
        <v>257</v>
      </c>
      <c r="F33" s="2251" t="s">
        <v>257</v>
      </c>
      <c r="G33"/>
      <c r="H33"/>
      <c r="I33"/>
      <c r="J33"/>
      <c r="K33"/>
      <c r="L33"/>
      <c r="M33"/>
      <c r="N33"/>
    </row>
    <row r="34" spans="2:14" ht="12.75">
      <c r="B34"/>
      <c r="C34" t="s">
        <v>257</v>
      </c>
      <c r="D34" s="2251" t="s">
        <v>257</v>
      </c>
      <c r="E34" t="s">
        <v>257</v>
      </c>
      <c r="F34" s="2251" t="s">
        <v>257</v>
      </c>
      <c r="G34"/>
      <c r="H34"/>
      <c r="I34"/>
      <c r="J34"/>
      <c r="K34"/>
      <c r="L34"/>
      <c r="M34"/>
      <c r="N34"/>
    </row>
    <row r="35" spans="2:14" ht="12.75">
      <c r="B35"/>
      <c r="C35" t="s">
        <v>257</v>
      </c>
      <c r="D35" s="2251" t="s">
        <v>257</v>
      </c>
      <c r="E35" t="s">
        <v>257</v>
      </c>
      <c r="F35" s="2251" t="s">
        <v>257</v>
      </c>
      <c r="G35"/>
      <c r="H35"/>
      <c r="I35"/>
      <c r="J35"/>
      <c r="K35"/>
      <c r="L35"/>
      <c r="M35"/>
      <c r="N35"/>
    </row>
    <row r="36" spans="3:6" ht="12.75">
      <c r="C36" s="9" t="s">
        <v>257</v>
      </c>
      <c r="D36" s="2251" t="s">
        <v>257</v>
      </c>
      <c r="E36" s="13" t="s">
        <v>257</v>
      </c>
      <c r="F36" s="2251" t="s">
        <v>257</v>
      </c>
    </row>
    <row r="37" spans="3:6" ht="12.75">
      <c r="C37" s="9" t="s">
        <v>257</v>
      </c>
      <c r="D37" s="2251" t="s">
        <v>257</v>
      </c>
      <c r="E37" s="13" t="s">
        <v>257</v>
      </c>
      <c r="F37" s="2251" t="s">
        <v>257</v>
      </c>
    </row>
    <row r="38" spans="3:6" ht="12.75">
      <c r="C38" s="9" t="s">
        <v>257</v>
      </c>
      <c r="E38" s="13" t="s">
        <v>257</v>
      </c>
      <c r="F38" s="2251" t="s">
        <v>257</v>
      </c>
    </row>
    <row r="39" spans="3:6" ht="12.75">
      <c r="C39" s="9" t="s">
        <v>257</v>
      </c>
      <c r="D39" s="13" t="s">
        <v>257</v>
      </c>
      <c r="E39" s="13" t="s">
        <v>257</v>
      </c>
      <c r="F39" s="2251" t="s">
        <v>257</v>
      </c>
    </row>
    <row r="40" spans="5:6" ht="12.75">
      <c r="E40" s="13" t="s">
        <v>257</v>
      </c>
      <c r="F40" s="13" t="s">
        <v>257</v>
      </c>
    </row>
  </sheetData>
  <mergeCells count="9">
    <mergeCell ref="E9:F9"/>
    <mergeCell ref="G6:H6"/>
    <mergeCell ref="I6:J6"/>
    <mergeCell ref="E7:F7"/>
    <mergeCell ref="G7:H7"/>
    <mergeCell ref="I7:J7"/>
    <mergeCell ref="E8:F8"/>
    <mergeCell ref="G8:H8"/>
    <mergeCell ref="I8:J8"/>
  </mergeCells>
  <printOptions/>
  <pageMargins left="0.7" right="0.7" top="0.75" bottom="0.75" header="0.3" footer="0.3"/>
  <pageSetup horizontalDpi="600" verticalDpi="600" orientation="landscape" r:id="rId1"/>
  <ignoredErrors>
    <ignoredError sqref="G17 I12:I17"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AJ33"/>
  <sheetViews>
    <sheetView workbookViewId="0" topLeftCell="A1"/>
  </sheetViews>
  <sheetFormatPr defaultColWidth="9.140625" defaultRowHeight="12.75"/>
  <cols>
    <col min="1" max="1" width="2.28125" style="9" customWidth="1"/>
    <col min="2" max="2" width="18.140625" style="9" customWidth="1"/>
    <col min="3" max="3" width="10.7109375" style="9" customWidth="1"/>
    <col min="4" max="4" width="12.7109375" style="9" customWidth="1"/>
    <col min="5" max="5" width="7.7109375" style="9" customWidth="1"/>
    <col min="6" max="6" width="3.7109375" style="9" customWidth="1"/>
    <col min="7" max="8" width="12.7109375" style="9" customWidth="1"/>
    <col min="9" max="9" width="7.7109375" style="9" customWidth="1"/>
    <col min="10" max="10" width="3.7109375" style="9" customWidth="1"/>
    <col min="11" max="12" width="12.7109375" style="9" customWidth="1"/>
    <col min="13" max="13" width="7.7109375" style="9" customWidth="1"/>
    <col min="14" max="14" width="3.7109375" style="9" customWidth="1"/>
    <col min="37" max="16384" width="9.140625" style="9" customWidth="1"/>
  </cols>
  <sheetData>
    <row r="1" spans="1:15" ht="5.1" customHeight="1">
      <c r="A1" s="634"/>
      <c r="B1" s="635"/>
      <c r="C1" s="635"/>
      <c r="D1" s="635"/>
      <c r="E1" s="635"/>
      <c r="F1" s="635"/>
      <c r="G1" s="635"/>
      <c r="H1" s="635"/>
      <c r="I1" s="635"/>
      <c r="J1" s="635"/>
      <c r="K1" s="635"/>
      <c r="L1" s="635"/>
      <c r="M1" s="635"/>
      <c r="N1" s="736"/>
      <c r="O1" s="1"/>
    </row>
    <row r="2" spans="1:36" s="738" customFormat="1" ht="23.25">
      <c r="A2" s="2655" t="s">
        <v>471</v>
      </c>
      <c r="B2" s="2586"/>
      <c r="C2" s="2586"/>
      <c r="D2" s="2586"/>
      <c r="E2" s="2586"/>
      <c r="F2" s="2586"/>
      <c r="G2" s="2586"/>
      <c r="H2" s="2586"/>
      <c r="I2" s="2586"/>
      <c r="J2" s="2586"/>
      <c r="K2" s="2586"/>
      <c r="L2" s="2586"/>
      <c r="M2" s="2586"/>
      <c r="N2" s="2656"/>
      <c r="O2" s="737"/>
      <c r="P2" s="737"/>
      <c r="Q2" s="737"/>
      <c r="R2" s="737"/>
      <c r="S2" s="737"/>
      <c r="T2" s="737"/>
      <c r="U2" s="737"/>
      <c r="V2" s="737"/>
      <c r="W2" s="737"/>
      <c r="X2" s="737"/>
      <c r="Y2" s="737"/>
      <c r="Z2" s="737"/>
      <c r="AA2" s="737"/>
      <c r="AB2" s="737"/>
      <c r="AC2" s="737"/>
      <c r="AD2" s="737"/>
      <c r="AE2" s="737"/>
      <c r="AF2" s="737"/>
      <c r="AG2" s="737"/>
      <c r="AH2" s="737"/>
      <c r="AI2" s="737"/>
      <c r="AJ2" s="737"/>
    </row>
    <row r="3" spans="1:36" s="739" customFormat="1" ht="20.25">
      <c r="A3" s="2657" t="s">
        <v>472</v>
      </c>
      <c r="B3" s="2572"/>
      <c r="C3" s="2572"/>
      <c r="D3" s="2572"/>
      <c r="E3" s="2572"/>
      <c r="F3" s="2572"/>
      <c r="G3" s="2572"/>
      <c r="H3" s="2572"/>
      <c r="I3" s="2572"/>
      <c r="J3" s="2572"/>
      <c r="K3" s="2572"/>
      <c r="L3" s="2572"/>
      <c r="M3" s="2572"/>
      <c r="N3" s="2658"/>
      <c r="O3" s="737"/>
      <c r="P3" s="2506"/>
      <c r="Q3" s="2506"/>
      <c r="R3" s="2506"/>
      <c r="S3" s="2506"/>
      <c r="T3" s="2506"/>
      <c r="U3" s="2506"/>
      <c r="V3" s="2506"/>
      <c r="W3" s="2506"/>
      <c r="X3" s="2506"/>
      <c r="Y3" s="2506"/>
      <c r="Z3" s="2506"/>
      <c r="AA3" s="2506"/>
      <c r="AB3" s="2506"/>
      <c r="AC3" s="2506"/>
      <c r="AD3" s="2506"/>
      <c r="AE3" s="2506"/>
      <c r="AF3" s="2506"/>
      <c r="AG3" s="2506"/>
      <c r="AH3" s="2506"/>
      <c r="AI3" s="2506"/>
      <c r="AJ3" s="2506"/>
    </row>
    <row r="4" spans="1:15" ht="25.5" customHeight="1" thickBot="1">
      <c r="A4" s="2659" t="s">
        <v>228</v>
      </c>
      <c r="B4" s="2660"/>
      <c r="C4" s="2660"/>
      <c r="D4" s="2660"/>
      <c r="E4" s="2660"/>
      <c r="F4" s="2660"/>
      <c r="G4" s="2660"/>
      <c r="H4" s="2660"/>
      <c r="I4" s="2660"/>
      <c r="J4" s="2660"/>
      <c r="K4" s="2660"/>
      <c r="L4" s="2660"/>
      <c r="M4" s="2660"/>
      <c r="N4" s="2661"/>
      <c r="O4" s="1"/>
    </row>
    <row r="5" spans="1:36" s="742" customFormat="1" ht="9.95" customHeight="1">
      <c r="A5" s="161"/>
      <c r="B5" s="160"/>
      <c r="C5" s="161"/>
      <c r="D5" s="162"/>
      <c r="E5" s="162"/>
      <c r="F5" s="162"/>
      <c r="G5" s="166"/>
      <c r="H5" s="162"/>
      <c r="I5" s="162"/>
      <c r="J5" s="162"/>
      <c r="K5" s="163"/>
      <c r="L5" s="164"/>
      <c r="M5" s="740"/>
      <c r="N5" s="741"/>
      <c r="O5" s="1"/>
      <c r="P5"/>
      <c r="Q5"/>
      <c r="R5"/>
      <c r="S5"/>
      <c r="T5"/>
      <c r="U5"/>
      <c r="V5"/>
      <c r="W5"/>
      <c r="X5"/>
      <c r="Y5"/>
      <c r="Z5"/>
      <c r="AA5"/>
      <c r="AB5"/>
      <c r="AC5"/>
      <c r="AD5"/>
      <c r="AE5"/>
      <c r="AF5"/>
      <c r="AG5"/>
      <c r="AH5"/>
      <c r="AI5"/>
      <c r="AJ5"/>
    </row>
    <row r="6" spans="1:36" s="37" customFormat="1" ht="17.45" customHeight="1">
      <c r="A6" s="526"/>
      <c r="B6" s="245"/>
      <c r="C6" s="2638" t="s">
        <v>473</v>
      </c>
      <c r="D6" s="2581"/>
      <c r="E6" s="2581"/>
      <c r="F6" s="2652"/>
      <c r="G6" s="2651" t="s">
        <v>474</v>
      </c>
      <c r="H6" s="2581"/>
      <c r="I6" s="2581"/>
      <c r="J6" s="2581"/>
      <c r="K6" s="2651" t="s">
        <v>475</v>
      </c>
      <c r="L6" s="2581"/>
      <c r="M6" s="2581"/>
      <c r="N6" s="2477"/>
      <c r="O6" s="1"/>
      <c r="P6"/>
      <c r="Q6"/>
      <c r="R6"/>
      <c r="S6"/>
      <c r="T6"/>
      <c r="U6"/>
      <c r="V6"/>
      <c r="W6"/>
      <c r="X6"/>
      <c r="Y6"/>
      <c r="Z6"/>
      <c r="AA6"/>
      <c r="AB6"/>
      <c r="AC6"/>
      <c r="AD6"/>
      <c r="AE6"/>
      <c r="AF6"/>
      <c r="AG6"/>
      <c r="AH6"/>
      <c r="AI6"/>
      <c r="AJ6"/>
    </row>
    <row r="7" spans="1:36" s="37" customFormat="1" ht="12.6" customHeight="1">
      <c r="A7" s="526"/>
      <c r="B7" s="245"/>
      <c r="C7" s="526"/>
      <c r="D7" s="245"/>
      <c r="E7" s="2662" t="s">
        <v>376</v>
      </c>
      <c r="F7" s="2663"/>
      <c r="G7" s="743"/>
      <c r="H7" s="245"/>
      <c r="I7" s="2662" t="s">
        <v>376</v>
      </c>
      <c r="J7" s="2662"/>
      <c r="K7" s="743"/>
      <c r="L7" s="245"/>
      <c r="M7" s="2662" t="s">
        <v>376</v>
      </c>
      <c r="N7" s="2557"/>
      <c r="O7" s="1"/>
      <c r="P7"/>
      <c r="Q7"/>
      <c r="R7"/>
      <c r="S7"/>
      <c r="T7"/>
      <c r="U7"/>
      <c r="V7"/>
      <c r="W7"/>
      <c r="X7"/>
      <c r="Y7"/>
      <c r="Z7"/>
      <c r="AA7"/>
      <c r="AB7"/>
      <c r="AC7"/>
      <c r="AD7"/>
      <c r="AE7"/>
      <c r="AF7"/>
      <c r="AG7"/>
      <c r="AH7"/>
      <c r="AI7"/>
      <c r="AJ7"/>
    </row>
    <row r="8" spans="1:36" s="37" customFormat="1" ht="12.75" customHeight="1">
      <c r="A8" s="168"/>
      <c r="B8" s="1"/>
      <c r="C8" s="744"/>
      <c r="D8" s="245"/>
      <c r="E8" s="2662" t="s">
        <v>476</v>
      </c>
      <c r="F8" s="2663"/>
      <c r="G8" s="745"/>
      <c r="H8" s="245"/>
      <c r="I8" s="2662" t="s">
        <v>476</v>
      </c>
      <c r="J8" s="2663"/>
      <c r="K8" s="745"/>
      <c r="L8" s="245"/>
      <c r="M8" s="2662" t="s">
        <v>476</v>
      </c>
      <c r="N8" s="2557"/>
      <c r="O8" s="1"/>
      <c r="P8"/>
      <c r="Q8"/>
      <c r="R8"/>
      <c r="S8"/>
      <c r="T8"/>
      <c r="U8"/>
      <c r="V8"/>
      <c r="W8"/>
      <c r="X8"/>
      <c r="Y8"/>
      <c r="Z8"/>
      <c r="AA8"/>
      <c r="AB8"/>
      <c r="AC8"/>
      <c r="AD8"/>
      <c r="AE8"/>
      <c r="AF8"/>
      <c r="AG8"/>
      <c r="AH8"/>
      <c r="AI8"/>
      <c r="AJ8"/>
    </row>
    <row r="9" spans="1:36" s="37" customFormat="1" ht="12.75" customHeight="1">
      <c r="A9" s="2638" t="s">
        <v>477</v>
      </c>
      <c r="B9" s="2639"/>
      <c r="C9" s="744" t="s">
        <v>433</v>
      </c>
      <c r="D9" s="245"/>
      <c r="E9" s="2662" t="s">
        <v>449</v>
      </c>
      <c r="F9" s="2663"/>
      <c r="G9" s="745" t="s">
        <v>433</v>
      </c>
      <c r="H9" s="245"/>
      <c r="I9" s="2662" t="s">
        <v>449</v>
      </c>
      <c r="J9" s="2663"/>
      <c r="K9" s="745" t="s">
        <v>433</v>
      </c>
      <c r="L9" s="245"/>
      <c r="M9" s="2662" t="s">
        <v>449</v>
      </c>
      <c r="N9" s="2557"/>
      <c r="O9" s="1"/>
      <c r="P9"/>
      <c r="Q9"/>
      <c r="R9"/>
      <c r="S9"/>
      <c r="T9"/>
      <c r="U9"/>
      <c r="V9"/>
      <c r="W9"/>
      <c r="X9"/>
      <c r="Y9"/>
      <c r="Z9"/>
      <c r="AA9"/>
      <c r="AB9"/>
      <c r="AC9"/>
      <c r="AD9"/>
      <c r="AE9"/>
      <c r="AF9"/>
      <c r="AG9"/>
      <c r="AH9"/>
      <c r="AI9"/>
      <c r="AJ9"/>
    </row>
    <row r="10" spans="1:36" s="32" customFormat="1" ht="6" customHeight="1">
      <c r="A10" s="746"/>
      <c r="B10" s="115"/>
      <c r="C10" s="178"/>
      <c r="D10" s="179"/>
      <c r="E10" s="179"/>
      <c r="F10" s="179"/>
      <c r="G10" s="747"/>
      <c r="H10" s="179"/>
      <c r="I10" s="179"/>
      <c r="J10" s="179"/>
      <c r="K10" s="180"/>
      <c r="L10" s="181"/>
      <c r="M10" s="179"/>
      <c r="N10" s="748"/>
      <c r="O10" s="1"/>
      <c r="P10"/>
      <c r="Q10"/>
      <c r="R10"/>
      <c r="S10"/>
      <c r="T10"/>
      <c r="U10"/>
      <c r="V10"/>
      <c r="W10"/>
      <c r="X10"/>
      <c r="Y10"/>
      <c r="Z10"/>
      <c r="AA10"/>
      <c r="AB10"/>
      <c r="AC10"/>
      <c r="AD10"/>
      <c r="AE10"/>
      <c r="AF10"/>
      <c r="AG10"/>
      <c r="AH10"/>
      <c r="AI10"/>
      <c r="AJ10"/>
    </row>
    <row r="11" spans="1:15" ht="9.95" customHeight="1">
      <c r="A11" s="749"/>
      <c r="B11" s="185"/>
      <c r="C11" s="750"/>
      <c r="D11" s="186"/>
      <c r="E11" s="186"/>
      <c r="F11" s="751"/>
      <c r="G11" s="644"/>
      <c r="H11" s="186"/>
      <c r="I11" s="186"/>
      <c r="J11" s="186"/>
      <c r="K11" s="752"/>
      <c r="L11" s="122"/>
      <c r="M11" s="186"/>
      <c r="N11" s="645"/>
      <c r="O11" s="1"/>
    </row>
    <row r="12" spans="1:36" s="37" customFormat="1" ht="24.95" customHeight="1">
      <c r="A12" s="753"/>
      <c r="B12" s="2501" t="s">
        <v>478</v>
      </c>
      <c r="C12" s="754">
        <f>'S-24'!C12+'S-25'!C12</f>
        <v>58871</v>
      </c>
      <c r="D12" s="755">
        <v>1</v>
      </c>
      <c r="E12" s="40">
        <v>629</v>
      </c>
      <c r="F12" s="756"/>
      <c r="G12" s="754">
        <f>'S-24'!G12+'S-25'!G12</f>
        <v>34195</v>
      </c>
      <c r="H12" s="647">
        <f>G12/C12</f>
        <v>0.580846257070544</v>
      </c>
      <c r="I12" s="40">
        <v>742</v>
      </c>
      <c r="J12" s="40"/>
      <c r="K12" s="754">
        <f>'S-24'!K12+'S-25'!K12</f>
        <v>24676</v>
      </c>
      <c r="L12" s="755">
        <f>K12/C12</f>
        <v>0.41915374292945595</v>
      </c>
      <c r="M12" s="40">
        <v>476</v>
      </c>
      <c r="N12" s="757"/>
      <c r="O12" s="2"/>
      <c r="P12" s="758"/>
      <c r="Q12" s="759"/>
      <c r="R12" s="759"/>
      <c r="S12" s="759"/>
      <c r="T12" s="759"/>
      <c r="U12" s="759"/>
      <c r="V12" s="759"/>
      <c r="W12" s="759"/>
      <c r="X12" s="759"/>
      <c r="Y12" s="759"/>
      <c r="Z12" s="759"/>
      <c r="AA12" s="759"/>
      <c r="AB12" s="759"/>
      <c r="AC12" s="759"/>
      <c r="AD12" s="759"/>
      <c r="AE12" s="759"/>
      <c r="AF12" s="759"/>
      <c r="AG12" s="759"/>
      <c r="AH12" s="759"/>
      <c r="AI12" s="759"/>
      <c r="AJ12" s="759"/>
    </row>
    <row r="13" spans="1:36" s="37" customFormat="1" ht="24.95" customHeight="1">
      <c r="A13" s="753"/>
      <c r="B13" s="2501" t="s">
        <v>479</v>
      </c>
      <c r="C13" s="754">
        <f>'S-24'!C13+'S-25'!C13</f>
        <v>119631</v>
      </c>
      <c r="D13" s="755">
        <v>1</v>
      </c>
      <c r="E13" s="44">
        <v>690</v>
      </c>
      <c r="F13" s="760"/>
      <c r="G13" s="754">
        <f>'S-24'!G13+'S-25'!G13</f>
        <v>73856</v>
      </c>
      <c r="H13" s="647">
        <f aca="true" t="shared" si="0" ref="H13:H18">G13/C13</f>
        <v>0.6173650642392022</v>
      </c>
      <c r="I13" s="44">
        <v>800</v>
      </c>
      <c r="J13" s="44"/>
      <c r="K13" s="754">
        <f>'S-24'!K13+'S-25'!K13</f>
        <v>45775</v>
      </c>
      <c r="L13" s="755">
        <f aca="true" t="shared" si="1" ref="L13:L18">K13/C13</f>
        <v>0.38263493576079777</v>
      </c>
      <c r="M13" s="44">
        <v>515</v>
      </c>
      <c r="N13" s="761"/>
      <c r="O13" s="2"/>
      <c r="P13" s="758"/>
      <c r="Q13" s="759"/>
      <c r="R13" s="759"/>
      <c r="S13" s="759"/>
      <c r="T13" s="759"/>
      <c r="U13" s="759"/>
      <c r="V13" s="759"/>
      <c r="W13" s="759"/>
      <c r="X13" s="759"/>
      <c r="Y13" s="759"/>
      <c r="Z13" s="759"/>
      <c r="AA13" s="759"/>
      <c r="AB13" s="759"/>
      <c r="AC13" s="759"/>
      <c r="AD13" s="759"/>
      <c r="AE13" s="759"/>
      <c r="AF13" s="759"/>
      <c r="AG13" s="759"/>
      <c r="AH13" s="759"/>
      <c r="AI13" s="759"/>
      <c r="AJ13" s="759"/>
    </row>
    <row r="14" spans="1:36" s="37" customFormat="1" ht="24.95" customHeight="1">
      <c r="A14" s="753"/>
      <c r="B14" s="2501" t="s">
        <v>480</v>
      </c>
      <c r="C14" s="754">
        <f>'S-24'!C14+'S-25'!C14</f>
        <v>160361</v>
      </c>
      <c r="D14" s="755">
        <v>1</v>
      </c>
      <c r="E14" s="44">
        <v>662</v>
      </c>
      <c r="F14" s="762"/>
      <c r="G14" s="754">
        <f>'S-24'!G14+'S-25'!G14</f>
        <v>102124</v>
      </c>
      <c r="H14" s="647">
        <f t="shared" si="0"/>
        <v>0.6368381339602521</v>
      </c>
      <c r="I14" s="44">
        <v>775</v>
      </c>
      <c r="J14" s="763"/>
      <c r="K14" s="754">
        <f>'S-24'!K14+'S-25'!K14</f>
        <v>58237</v>
      </c>
      <c r="L14" s="755">
        <f t="shared" si="1"/>
        <v>0.3631618660397478</v>
      </c>
      <c r="M14" s="44">
        <v>467</v>
      </c>
      <c r="N14" s="761"/>
      <c r="O14" s="2"/>
      <c r="P14" s="758"/>
      <c r="Q14" s="759"/>
      <c r="R14" s="759"/>
      <c r="S14" s="759"/>
      <c r="T14" s="759"/>
      <c r="U14" s="759"/>
      <c r="V14" s="759"/>
      <c r="W14" s="759"/>
      <c r="X14" s="759"/>
      <c r="Y14" s="759"/>
      <c r="Z14" s="759"/>
      <c r="AA14" s="759"/>
      <c r="AB14" s="759"/>
      <c r="AC14" s="759"/>
      <c r="AD14" s="759"/>
      <c r="AE14" s="759"/>
      <c r="AF14" s="759"/>
      <c r="AG14" s="759"/>
      <c r="AH14" s="759"/>
      <c r="AI14" s="759"/>
      <c r="AJ14" s="759"/>
    </row>
    <row r="15" spans="1:36" s="37" customFormat="1" ht="24.95" customHeight="1">
      <c r="A15" s="753"/>
      <c r="B15" s="2501" t="s">
        <v>481</v>
      </c>
      <c r="C15" s="754">
        <f>'S-24'!C15+'S-25'!C15</f>
        <v>136673</v>
      </c>
      <c r="D15" s="755">
        <v>1</v>
      </c>
      <c r="E15" s="44">
        <v>617</v>
      </c>
      <c r="F15" s="762"/>
      <c r="G15" s="754">
        <f>'S-24'!G15+'S-25'!G15</f>
        <v>87590</v>
      </c>
      <c r="H15" s="647">
        <f t="shared" si="0"/>
        <v>0.640872740043754</v>
      </c>
      <c r="I15" s="44">
        <v>771</v>
      </c>
      <c r="J15" s="763"/>
      <c r="K15" s="754">
        <f>'S-24'!K15+'S-25'!K15</f>
        <v>49083</v>
      </c>
      <c r="L15" s="755">
        <f t="shared" si="1"/>
        <v>0.35912725995624595</v>
      </c>
      <c r="M15" s="44">
        <v>348</v>
      </c>
      <c r="N15" s="761"/>
      <c r="O15" s="2"/>
      <c r="P15" s="758"/>
      <c r="Q15" s="759"/>
      <c r="R15" s="759"/>
      <c r="S15" s="759"/>
      <c r="T15" s="759"/>
      <c r="U15" s="759"/>
      <c r="V15" s="759"/>
      <c r="W15" s="759"/>
      <c r="X15" s="759"/>
      <c r="Y15" s="759"/>
      <c r="Z15" s="759"/>
      <c r="AA15" s="759"/>
      <c r="AB15" s="759"/>
      <c r="AC15" s="759"/>
      <c r="AD15" s="759"/>
      <c r="AE15" s="759"/>
      <c r="AF15" s="759"/>
      <c r="AG15" s="759"/>
      <c r="AH15" s="759"/>
      <c r="AI15" s="759"/>
      <c r="AJ15" s="759"/>
    </row>
    <row r="16" spans="1:36" s="37" customFormat="1" ht="24.95" customHeight="1">
      <c r="A16" s="753"/>
      <c r="B16" s="2501" t="s">
        <v>482</v>
      </c>
      <c r="C16" s="754">
        <f>'S-24'!C16+'S-25'!C16</f>
        <v>113173</v>
      </c>
      <c r="D16" s="755">
        <v>1</v>
      </c>
      <c r="E16" s="44">
        <v>549</v>
      </c>
      <c r="F16" s="762"/>
      <c r="G16" s="754">
        <f>'S-24'!G16+'S-25'!G16</f>
        <v>68637</v>
      </c>
      <c r="H16" s="647">
        <f t="shared" si="0"/>
        <v>0.6064785770457618</v>
      </c>
      <c r="I16" s="44">
        <v>731</v>
      </c>
      <c r="J16" s="763"/>
      <c r="K16" s="754">
        <f>'S-24'!K16+'S-25'!K16</f>
        <v>44536</v>
      </c>
      <c r="L16" s="755">
        <f t="shared" si="1"/>
        <v>0.3935214229542382</v>
      </c>
      <c r="M16" s="44">
        <v>273</v>
      </c>
      <c r="N16" s="761"/>
      <c r="O16" s="2"/>
      <c r="P16" s="758"/>
      <c r="Q16" s="759"/>
      <c r="R16" s="759"/>
      <c r="S16" s="759"/>
      <c r="T16" s="759"/>
      <c r="U16" s="759"/>
      <c r="V16" s="759"/>
      <c r="W16" s="759"/>
      <c r="X16" s="759"/>
      <c r="Y16" s="759"/>
      <c r="Z16" s="759"/>
      <c r="AA16" s="759"/>
      <c r="AB16" s="759"/>
      <c r="AC16" s="759"/>
      <c r="AD16" s="759"/>
      <c r="AE16" s="759"/>
      <c r="AF16" s="759"/>
      <c r="AG16" s="759"/>
      <c r="AH16" s="759"/>
      <c r="AI16" s="759"/>
      <c r="AJ16" s="759"/>
    </row>
    <row r="17" spans="1:36" s="37" customFormat="1" ht="24.95" customHeight="1">
      <c r="A17" s="753"/>
      <c r="B17" s="2501" t="s">
        <v>483</v>
      </c>
      <c r="C17" s="754">
        <f>'S-24'!C17+'S-25'!C17</f>
        <v>91921</v>
      </c>
      <c r="D17" s="755">
        <v>1</v>
      </c>
      <c r="E17" s="44">
        <v>461</v>
      </c>
      <c r="F17" s="762"/>
      <c r="G17" s="754">
        <f>'S-24'!G17+'S-25'!G17</f>
        <v>50332</v>
      </c>
      <c r="H17" s="647">
        <f t="shared" si="0"/>
        <v>0.5475571414584263</v>
      </c>
      <c r="I17" s="44">
        <v>658</v>
      </c>
      <c r="J17" s="763"/>
      <c r="K17" s="754">
        <f>'S-24'!K17+'S-25'!K17</f>
        <v>41589</v>
      </c>
      <c r="L17" s="755">
        <f t="shared" si="1"/>
        <v>0.45244285854157373</v>
      </c>
      <c r="M17" s="44">
        <v>229</v>
      </c>
      <c r="N17" s="761"/>
      <c r="O17" s="2"/>
      <c r="P17" s="758"/>
      <c r="Q17" s="759"/>
      <c r="R17" s="759"/>
      <c r="S17" s="759"/>
      <c r="T17" s="759"/>
      <c r="U17" s="759"/>
      <c r="V17" s="759"/>
      <c r="W17" s="759"/>
      <c r="X17" s="759"/>
      <c r="Y17" s="759"/>
      <c r="Z17" s="759"/>
      <c r="AA17" s="759"/>
      <c r="AB17" s="759"/>
      <c r="AC17" s="759"/>
      <c r="AD17" s="759"/>
      <c r="AE17" s="759"/>
      <c r="AF17" s="759"/>
      <c r="AG17" s="759"/>
      <c r="AH17" s="759"/>
      <c r="AI17" s="759"/>
      <c r="AJ17" s="759"/>
    </row>
    <row r="18" spans="1:36" s="37" customFormat="1" ht="24.95" customHeight="1">
      <c r="A18" s="753"/>
      <c r="B18" s="2501" t="s">
        <v>484</v>
      </c>
      <c r="C18" s="754">
        <f>'S-24'!C18+'S-25'!C18</f>
        <v>94248</v>
      </c>
      <c r="D18" s="755">
        <v>1</v>
      </c>
      <c r="E18" s="44">
        <v>364</v>
      </c>
      <c r="F18" s="762"/>
      <c r="G18" s="754">
        <f>'S-24'!G18+'S-25'!G18</f>
        <v>42182</v>
      </c>
      <c r="H18" s="647">
        <f t="shared" si="0"/>
        <v>0.4475638740344623</v>
      </c>
      <c r="I18" s="44">
        <v>576</v>
      </c>
      <c r="J18" s="763"/>
      <c r="K18" s="754">
        <f>'S-24'!K18+'S-25'!K18</f>
        <v>52066</v>
      </c>
      <c r="L18" s="755">
        <f t="shared" si="1"/>
        <v>0.5524361259655377</v>
      </c>
      <c r="M18" s="44">
        <v>198</v>
      </c>
      <c r="N18" s="761"/>
      <c r="O18" s="2"/>
      <c r="P18" s="758"/>
      <c r="Q18" s="759"/>
      <c r="R18" s="759"/>
      <c r="S18" s="759"/>
      <c r="T18" s="759"/>
      <c r="U18" s="759"/>
      <c r="V18" s="759"/>
      <c r="W18" s="759"/>
      <c r="X18" s="759"/>
      <c r="Y18" s="759"/>
      <c r="Z18" s="759"/>
      <c r="AA18" s="759"/>
      <c r="AB18" s="759"/>
      <c r="AC18" s="759"/>
      <c r="AD18" s="759"/>
      <c r="AE18" s="759"/>
      <c r="AF18" s="759"/>
      <c r="AG18" s="759"/>
      <c r="AH18" s="759"/>
      <c r="AI18" s="759"/>
      <c r="AJ18" s="759"/>
    </row>
    <row r="19" spans="1:36" s="37" customFormat="1" ht="24.95" customHeight="1">
      <c r="A19" s="753"/>
      <c r="B19" s="2501" t="s">
        <v>262</v>
      </c>
      <c r="C19" s="754">
        <f>'S-24'!C19+'S-25'!C19</f>
        <v>774878</v>
      </c>
      <c r="D19" s="755">
        <v>1</v>
      </c>
      <c r="E19" s="40">
        <v>579</v>
      </c>
      <c r="F19" s="764"/>
      <c r="G19" s="754">
        <f>'S-24'!G19+'S-25'!G19</f>
        <v>458916</v>
      </c>
      <c r="H19" s="647">
        <f>G19/C19</f>
        <v>0.5922429079158268</v>
      </c>
      <c r="I19" s="40">
        <v>738</v>
      </c>
      <c r="J19" s="765"/>
      <c r="K19" s="754">
        <f>'S-24'!K19+'S-25'!K19</f>
        <v>315962</v>
      </c>
      <c r="L19" s="755">
        <f>K19/C19</f>
        <v>0.40775709208417327</v>
      </c>
      <c r="M19" s="40">
        <v>352</v>
      </c>
      <c r="N19" s="757"/>
      <c r="O19" s="2"/>
      <c r="P19" s="758"/>
      <c r="Q19" s="759"/>
      <c r="R19" s="759"/>
      <c r="S19" s="759"/>
      <c r="T19" s="759"/>
      <c r="U19" s="759"/>
      <c r="V19" s="759"/>
      <c r="W19" s="759"/>
      <c r="X19" s="759"/>
      <c r="Y19" s="759"/>
      <c r="Z19" s="759"/>
      <c r="AA19" s="759"/>
      <c r="AB19" s="759"/>
      <c r="AC19" s="759"/>
      <c r="AD19" s="759"/>
      <c r="AE19" s="759"/>
      <c r="AF19" s="759"/>
      <c r="AG19" s="759"/>
      <c r="AH19" s="759"/>
      <c r="AI19" s="759"/>
      <c r="AJ19" s="759"/>
    </row>
    <row r="20" spans="1:16" ht="5.1" customHeight="1">
      <c r="A20" s="766"/>
      <c r="B20" s="767"/>
      <c r="C20" s="768"/>
      <c r="D20" s="669"/>
      <c r="E20" s="141"/>
      <c r="F20" s="769"/>
      <c r="G20" s="770"/>
      <c r="H20" s="669"/>
      <c r="I20" s="141"/>
      <c r="J20" s="141"/>
      <c r="K20" s="665"/>
      <c r="L20" s="141"/>
      <c r="M20" s="141"/>
      <c r="N20" s="142"/>
      <c r="O20" s="1"/>
      <c r="P20" s="758"/>
    </row>
    <row r="21" spans="11:15" ht="5.1" customHeight="1">
      <c r="K21" s="13"/>
      <c r="L21" s="13"/>
      <c r="M21" s="13"/>
      <c r="N21" s="13"/>
      <c r="O21" s="1"/>
    </row>
    <row r="22" spans="1:15" ht="9.95" customHeight="1">
      <c r="A22" s="103" t="s">
        <v>454</v>
      </c>
      <c r="B22" s="633"/>
      <c r="K22" s="13"/>
      <c r="L22" s="13"/>
      <c r="M22" s="13"/>
      <c r="N22" s="13"/>
      <c r="O22" s="1"/>
    </row>
    <row r="23" spans="1:15" ht="9.95" customHeight="1">
      <c r="A23" s="103" t="s">
        <v>485</v>
      </c>
      <c r="B23" s="2368"/>
      <c r="K23" s="13"/>
      <c r="L23" s="13"/>
      <c r="M23" s="13"/>
      <c r="N23" s="13"/>
      <c r="O23" s="1"/>
    </row>
    <row r="24" spans="1:2" ht="9.95" customHeight="1">
      <c r="A24" s="103" t="s">
        <v>281</v>
      </c>
      <c r="B24" s="633"/>
    </row>
    <row r="25" spans="1:2" ht="9.95" customHeight="1">
      <c r="A25" s="103" t="s">
        <v>486</v>
      </c>
      <c r="B25" s="633"/>
    </row>
    <row r="26" ht="9.95" customHeight="1">
      <c r="B26" s="633"/>
    </row>
    <row r="27" ht="9.95" customHeight="1">
      <c r="B27" s="633"/>
    </row>
    <row r="28" spans="13:14" ht="9.95" customHeight="1">
      <c r="M28" s="375"/>
      <c r="N28" s="375"/>
    </row>
    <row r="29" spans="3:11" ht="12.75">
      <c r="C29" s="771"/>
      <c r="E29" s="771"/>
      <c r="G29" s="771"/>
      <c r="K29" s="771"/>
    </row>
    <row r="32" spans="3:4" ht="12.75">
      <c r="C32" s="771"/>
      <c r="D32" s="771"/>
    </row>
    <row r="33" ht="12.75">
      <c r="C33" s="771"/>
    </row>
  </sheetData>
  <mergeCells count="16">
    <mergeCell ref="A9:B9"/>
    <mergeCell ref="E9:F9"/>
    <mergeCell ref="I9:J9"/>
    <mergeCell ref="M9:N9"/>
    <mergeCell ref="E7:F7"/>
    <mergeCell ref="I7:J7"/>
    <mergeCell ref="M7:N7"/>
    <mergeCell ref="E8:F8"/>
    <mergeCell ref="I8:J8"/>
    <mergeCell ref="M8:N8"/>
    <mergeCell ref="A2:N2"/>
    <mergeCell ref="A3:N3"/>
    <mergeCell ref="A4:N4"/>
    <mergeCell ref="C6:F6"/>
    <mergeCell ref="G6:J6"/>
    <mergeCell ref="K6:M6"/>
  </mergeCells>
  <printOptions/>
  <pageMargins left="0.7" right="0.7" top="0.75" bottom="0.75" header="0.3" footer="0.3"/>
  <pageSetup horizontalDpi="600" verticalDpi="60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AJ30"/>
  <sheetViews>
    <sheetView workbookViewId="0" topLeftCell="A1"/>
  </sheetViews>
  <sheetFormatPr defaultColWidth="9.140625" defaultRowHeight="12.75"/>
  <cols>
    <col min="1" max="1" width="2.28125" style="9" customWidth="1"/>
    <col min="2" max="2" width="18.140625" style="9" customWidth="1"/>
    <col min="3" max="3" width="10.7109375" style="9" customWidth="1"/>
    <col min="4" max="4" width="12.7109375" style="9" customWidth="1"/>
    <col min="5" max="5" width="7.7109375" style="9" customWidth="1"/>
    <col min="6" max="6" width="3.7109375" style="9" customWidth="1"/>
    <col min="7" max="7" width="10.7109375" style="771" customWidth="1"/>
    <col min="8" max="8" width="12.7109375" style="9" customWidth="1"/>
    <col min="9" max="9" width="7.7109375" style="9" customWidth="1"/>
    <col min="10" max="10" width="3.7109375" style="9" customWidth="1"/>
    <col min="11" max="11" width="10.7109375" style="771" customWidth="1"/>
    <col min="12" max="12" width="12.7109375" style="9" customWidth="1"/>
    <col min="13" max="13" width="7.7109375" style="9" customWidth="1"/>
    <col min="14" max="14" width="3.7109375" style="9" customWidth="1"/>
  </cols>
  <sheetData>
    <row r="1" spans="1:36" s="9" customFormat="1" ht="5.1" customHeight="1">
      <c r="A1" s="634"/>
      <c r="B1" s="635"/>
      <c r="C1" s="635"/>
      <c r="D1" s="635"/>
      <c r="E1" s="635"/>
      <c r="F1" s="635"/>
      <c r="G1" s="772"/>
      <c r="H1" s="635"/>
      <c r="I1" s="635"/>
      <c r="J1" s="635"/>
      <c r="K1" s="772"/>
      <c r="L1" s="635"/>
      <c r="M1" s="635"/>
      <c r="N1" s="736"/>
      <c r="O1"/>
      <c r="P1"/>
      <c r="Q1"/>
      <c r="R1"/>
      <c r="S1"/>
      <c r="T1"/>
      <c r="U1"/>
      <c r="V1"/>
      <c r="W1"/>
      <c r="X1"/>
      <c r="Y1"/>
      <c r="Z1"/>
      <c r="AA1"/>
      <c r="AB1"/>
      <c r="AC1"/>
      <c r="AD1"/>
      <c r="AE1"/>
      <c r="AF1"/>
      <c r="AG1"/>
      <c r="AH1"/>
      <c r="AI1"/>
      <c r="AJ1"/>
    </row>
    <row r="2" spans="1:36" s="738" customFormat="1" ht="23.25" customHeight="1">
      <c r="A2" s="2655" t="s">
        <v>487</v>
      </c>
      <c r="B2" s="2586"/>
      <c r="C2" s="2586"/>
      <c r="D2" s="2586"/>
      <c r="E2" s="2586"/>
      <c r="F2" s="2586"/>
      <c r="G2" s="2586"/>
      <c r="H2" s="2586"/>
      <c r="I2" s="2586"/>
      <c r="J2" s="2586"/>
      <c r="K2" s="2586"/>
      <c r="L2" s="2586"/>
      <c r="M2" s="2586"/>
      <c r="N2" s="2656"/>
      <c r="O2" s="737"/>
      <c r="P2" s="737"/>
      <c r="Q2" s="737"/>
      <c r="R2" s="737"/>
      <c r="S2" s="737"/>
      <c r="T2" s="737"/>
      <c r="U2" s="737"/>
      <c r="V2" s="737"/>
      <c r="W2" s="737"/>
      <c r="X2" s="737"/>
      <c r="Y2" s="737"/>
      <c r="Z2" s="737"/>
      <c r="AA2" s="737"/>
      <c r="AB2" s="737"/>
      <c r="AC2" s="737"/>
      <c r="AD2" s="737"/>
      <c r="AE2" s="737"/>
      <c r="AF2" s="737"/>
      <c r="AG2" s="737"/>
      <c r="AH2" s="737"/>
      <c r="AI2" s="737"/>
      <c r="AJ2" s="737"/>
    </row>
    <row r="3" spans="1:36" s="739" customFormat="1" ht="20.25">
      <c r="A3" s="2657" t="s">
        <v>51</v>
      </c>
      <c r="B3" s="2572"/>
      <c r="C3" s="2572"/>
      <c r="D3" s="2572"/>
      <c r="E3" s="2572"/>
      <c r="F3" s="2572"/>
      <c r="G3" s="2572"/>
      <c r="H3" s="2572"/>
      <c r="I3" s="2572"/>
      <c r="J3" s="2572"/>
      <c r="K3" s="2572"/>
      <c r="L3" s="2572"/>
      <c r="M3" s="2572"/>
      <c r="N3" s="2658"/>
      <c r="O3" s="2506"/>
      <c r="P3" s="2506"/>
      <c r="Q3" s="2506"/>
      <c r="R3" s="2506"/>
      <c r="S3" s="2506"/>
      <c r="T3" s="2506"/>
      <c r="U3" s="2506"/>
      <c r="V3" s="2506"/>
      <c r="W3" s="2506"/>
      <c r="X3" s="2506"/>
      <c r="Y3" s="2506"/>
      <c r="Z3" s="2506"/>
      <c r="AA3" s="2506"/>
      <c r="AB3" s="2506"/>
      <c r="AC3" s="2506"/>
      <c r="AD3" s="2506"/>
      <c r="AE3" s="2506"/>
      <c r="AF3" s="2506"/>
      <c r="AG3" s="2506"/>
      <c r="AH3" s="2506"/>
      <c r="AI3" s="2506"/>
      <c r="AJ3" s="2506"/>
    </row>
    <row r="4" spans="1:36" s="9" customFormat="1" ht="25.5" customHeight="1" thickBot="1">
      <c r="A4" s="773" t="s">
        <v>228</v>
      </c>
      <c r="B4" s="774"/>
      <c r="C4" s="774"/>
      <c r="D4" s="774"/>
      <c r="E4" s="774"/>
      <c r="F4" s="774"/>
      <c r="G4" s="775"/>
      <c r="H4" s="774"/>
      <c r="I4" s="774"/>
      <c r="J4" s="774"/>
      <c r="K4" s="775"/>
      <c r="L4" s="774"/>
      <c r="M4" s="774"/>
      <c r="N4" s="776"/>
      <c r="O4"/>
      <c r="P4"/>
      <c r="Q4"/>
      <c r="R4"/>
      <c r="S4"/>
      <c r="T4"/>
      <c r="U4"/>
      <c r="V4"/>
      <c r="W4"/>
      <c r="X4"/>
      <c r="Y4"/>
      <c r="Z4"/>
      <c r="AA4"/>
      <c r="AB4"/>
      <c r="AC4"/>
      <c r="AD4"/>
      <c r="AE4"/>
      <c r="AF4"/>
      <c r="AG4"/>
      <c r="AH4"/>
      <c r="AI4"/>
      <c r="AJ4"/>
    </row>
    <row r="5" spans="1:36" s="742" customFormat="1" ht="9.95" customHeight="1">
      <c r="A5" s="161"/>
      <c r="B5" s="160"/>
      <c r="C5" s="161"/>
      <c r="D5" s="162"/>
      <c r="E5" s="162"/>
      <c r="F5" s="162"/>
      <c r="G5" s="777"/>
      <c r="H5" s="162"/>
      <c r="I5" s="162"/>
      <c r="J5" s="162"/>
      <c r="K5" s="778"/>
      <c r="L5" s="164"/>
      <c r="M5" s="740"/>
      <c r="N5" s="741"/>
      <c r="O5"/>
      <c r="P5"/>
      <c r="Q5"/>
      <c r="R5"/>
      <c r="S5"/>
      <c r="T5"/>
      <c r="U5"/>
      <c r="V5"/>
      <c r="W5"/>
      <c r="X5"/>
      <c r="Y5"/>
      <c r="Z5"/>
      <c r="AA5"/>
      <c r="AB5"/>
      <c r="AC5"/>
      <c r="AD5"/>
      <c r="AE5"/>
      <c r="AF5"/>
      <c r="AG5"/>
      <c r="AH5"/>
      <c r="AI5"/>
      <c r="AJ5"/>
    </row>
    <row r="6" spans="1:36" s="37" customFormat="1" ht="17.45" customHeight="1">
      <c r="A6" s="526"/>
      <c r="B6" s="245"/>
      <c r="C6" s="2638" t="s">
        <v>488</v>
      </c>
      <c r="D6" s="2581"/>
      <c r="E6" s="2581"/>
      <c r="F6" s="2652"/>
      <c r="G6" s="2651" t="s">
        <v>474</v>
      </c>
      <c r="H6" s="2581"/>
      <c r="I6" s="2581"/>
      <c r="J6" s="2652"/>
      <c r="K6" s="2651" t="s">
        <v>475</v>
      </c>
      <c r="L6" s="2581"/>
      <c r="M6" s="2581"/>
      <c r="N6" s="2477"/>
      <c r="O6"/>
      <c r="P6"/>
      <c r="Q6"/>
      <c r="R6"/>
      <c r="S6"/>
      <c r="T6"/>
      <c r="U6"/>
      <c r="V6"/>
      <c r="W6"/>
      <c r="X6"/>
      <c r="Y6"/>
      <c r="Z6"/>
      <c r="AA6"/>
      <c r="AB6"/>
      <c r="AC6"/>
      <c r="AD6"/>
      <c r="AE6"/>
      <c r="AF6"/>
      <c r="AG6"/>
      <c r="AH6"/>
      <c r="AI6"/>
      <c r="AJ6"/>
    </row>
    <row r="7" spans="1:36" s="37" customFormat="1" ht="12.6" customHeight="1">
      <c r="A7" s="526"/>
      <c r="B7" s="245"/>
      <c r="C7" s="526"/>
      <c r="D7" s="245"/>
      <c r="E7" s="2662" t="s">
        <v>376</v>
      </c>
      <c r="F7" s="2663"/>
      <c r="G7" s="779"/>
      <c r="H7" s="245"/>
      <c r="I7" s="2662" t="s">
        <v>376</v>
      </c>
      <c r="J7" s="2663"/>
      <c r="K7" s="779"/>
      <c r="L7" s="245"/>
      <c r="M7" s="2662" t="s">
        <v>376</v>
      </c>
      <c r="N7" s="2557"/>
      <c r="O7"/>
      <c r="P7"/>
      <c r="Q7"/>
      <c r="R7"/>
      <c r="S7"/>
      <c r="T7"/>
      <c r="U7"/>
      <c r="V7"/>
      <c r="W7"/>
      <c r="X7"/>
      <c r="Y7"/>
      <c r="Z7"/>
      <c r="AA7"/>
      <c r="AB7"/>
      <c r="AC7"/>
      <c r="AD7"/>
      <c r="AE7"/>
      <c r="AF7"/>
      <c r="AG7"/>
      <c r="AH7"/>
      <c r="AI7"/>
      <c r="AJ7"/>
    </row>
    <row r="8" spans="1:36" s="37" customFormat="1" ht="12.75" customHeight="1">
      <c r="A8" s="168"/>
      <c r="B8" s="1"/>
      <c r="C8" s="744"/>
      <c r="D8" s="245"/>
      <c r="E8" s="2662" t="s">
        <v>476</v>
      </c>
      <c r="F8" s="2663"/>
      <c r="G8" s="780"/>
      <c r="H8" s="245"/>
      <c r="I8" s="2662" t="s">
        <v>476</v>
      </c>
      <c r="J8" s="2663"/>
      <c r="K8" s="780"/>
      <c r="L8" s="245"/>
      <c r="M8" s="2662" t="s">
        <v>476</v>
      </c>
      <c r="N8" s="2557"/>
      <c r="O8"/>
      <c r="P8"/>
      <c r="Q8"/>
      <c r="R8"/>
      <c r="S8"/>
      <c r="T8"/>
      <c r="U8"/>
      <c r="V8"/>
      <c r="W8"/>
      <c r="X8"/>
      <c r="Y8"/>
      <c r="Z8"/>
      <c r="AA8"/>
      <c r="AB8"/>
      <c r="AC8"/>
      <c r="AD8"/>
      <c r="AE8"/>
      <c r="AF8"/>
      <c r="AG8"/>
      <c r="AH8"/>
      <c r="AI8"/>
      <c r="AJ8"/>
    </row>
    <row r="9" spans="1:36" s="37" customFormat="1" ht="12.75" customHeight="1">
      <c r="A9" s="2638" t="s">
        <v>477</v>
      </c>
      <c r="B9" s="2639"/>
      <c r="C9" s="744" t="s">
        <v>433</v>
      </c>
      <c r="D9" s="245"/>
      <c r="E9" s="2662" t="s">
        <v>449</v>
      </c>
      <c r="F9" s="2663"/>
      <c r="G9" s="780" t="s">
        <v>433</v>
      </c>
      <c r="H9" s="245"/>
      <c r="I9" s="2662" t="s">
        <v>449</v>
      </c>
      <c r="J9" s="2663"/>
      <c r="K9" s="780" t="s">
        <v>433</v>
      </c>
      <c r="L9" s="245"/>
      <c r="M9" s="2662" t="s">
        <v>449</v>
      </c>
      <c r="N9" s="2557"/>
      <c r="O9"/>
      <c r="P9"/>
      <c r="Q9" s="759"/>
      <c r="R9" s="759"/>
      <c r="S9"/>
      <c r="T9"/>
      <c r="U9"/>
      <c r="V9"/>
      <c r="W9"/>
      <c r="X9"/>
      <c r="Y9"/>
      <c r="Z9"/>
      <c r="AA9"/>
      <c r="AB9"/>
      <c r="AC9"/>
      <c r="AD9"/>
      <c r="AE9"/>
      <c r="AF9"/>
      <c r="AG9"/>
      <c r="AH9"/>
      <c r="AI9"/>
      <c r="AJ9"/>
    </row>
    <row r="10" spans="1:36" s="32" customFormat="1" ht="6" customHeight="1">
      <c r="A10" s="746"/>
      <c r="B10" s="115"/>
      <c r="C10" s="178"/>
      <c r="D10" s="179"/>
      <c r="E10" s="179"/>
      <c r="F10" s="179"/>
      <c r="G10" s="781"/>
      <c r="H10" s="179"/>
      <c r="I10" s="179"/>
      <c r="J10" s="179"/>
      <c r="K10" s="782"/>
      <c r="L10" s="181"/>
      <c r="M10" s="179"/>
      <c r="N10" s="748"/>
      <c r="O10"/>
      <c r="P10"/>
      <c r="Q10"/>
      <c r="R10"/>
      <c r="S10"/>
      <c r="T10"/>
      <c r="U10"/>
      <c r="V10"/>
      <c r="W10"/>
      <c r="X10"/>
      <c r="Y10"/>
      <c r="Z10"/>
      <c r="AA10"/>
      <c r="AB10"/>
      <c r="AC10"/>
      <c r="AD10"/>
      <c r="AE10"/>
      <c r="AF10"/>
      <c r="AG10"/>
      <c r="AH10"/>
      <c r="AI10"/>
      <c r="AJ10"/>
    </row>
    <row r="11" spans="1:36" s="9" customFormat="1" ht="9.95" customHeight="1">
      <c r="A11" s="749"/>
      <c r="B11" s="185"/>
      <c r="C11" s="750"/>
      <c r="D11" s="186"/>
      <c r="E11" s="186"/>
      <c r="F11" s="751"/>
      <c r="G11" s="783"/>
      <c r="H11" s="186"/>
      <c r="I11" s="186"/>
      <c r="J11" s="186"/>
      <c r="K11" s="784"/>
      <c r="L11" s="122"/>
      <c r="M11" s="186"/>
      <c r="N11" s="645"/>
      <c r="O11"/>
      <c r="P11"/>
      <c r="S11"/>
      <c r="T11"/>
      <c r="U11"/>
      <c r="V11"/>
      <c r="W11"/>
      <c r="X11"/>
      <c r="Y11"/>
      <c r="Z11"/>
      <c r="AA11"/>
      <c r="AB11"/>
      <c r="AC11"/>
      <c r="AD11"/>
      <c r="AE11"/>
      <c r="AF11"/>
      <c r="AG11"/>
      <c r="AH11"/>
      <c r="AI11"/>
      <c r="AJ11"/>
    </row>
    <row r="12" spans="1:36" s="37" customFormat="1" ht="24.95" customHeight="1">
      <c r="A12" s="753"/>
      <c r="B12" s="2501" t="s">
        <v>478</v>
      </c>
      <c r="C12" s="754">
        <f aca="true" t="shared" si="0" ref="C12:C18">G12+K12</f>
        <v>49619</v>
      </c>
      <c r="D12" s="755">
        <v>1</v>
      </c>
      <c r="E12" s="40">
        <v>676.9468527682366</v>
      </c>
      <c r="F12" s="756"/>
      <c r="G12" s="754">
        <v>33233</v>
      </c>
      <c r="H12" s="647">
        <f>G12/C12</f>
        <v>0.6697635986214958</v>
      </c>
      <c r="I12" s="40">
        <v>755</v>
      </c>
      <c r="J12" s="40"/>
      <c r="K12" s="754">
        <v>16386</v>
      </c>
      <c r="L12" s="755">
        <f>K12/C12</f>
        <v>0.3302364013785042</v>
      </c>
      <c r="M12" s="40">
        <v>519</v>
      </c>
      <c r="N12" s="757"/>
      <c r="O12" s="759"/>
      <c r="P12" s="759"/>
      <c r="S12" s="759"/>
      <c r="T12" s="758"/>
      <c r="U12" s="758"/>
      <c r="V12" s="759"/>
      <c r="W12" s="759"/>
      <c r="X12" s="759"/>
      <c r="Y12" s="759"/>
      <c r="Z12" s="759"/>
      <c r="AA12" s="759"/>
      <c r="AB12" s="759"/>
      <c r="AC12" s="759"/>
      <c r="AD12" s="759"/>
      <c r="AE12" s="759"/>
      <c r="AF12" s="759"/>
      <c r="AG12" s="759"/>
      <c r="AH12" s="759"/>
      <c r="AI12" s="759"/>
      <c r="AJ12" s="759"/>
    </row>
    <row r="13" spans="1:36" s="37" customFormat="1" ht="24.95" customHeight="1">
      <c r="A13" s="753"/>
      <c r="B13" s="2501" t="s">
        <v>479</v>
      </c>
      <c r="C13" s="754">
        <f t="shared" si="0"/>
        <v>109213</v>
      </c>
      <c r="D13" s="755">
        <v>1</v>
      </c>
      <c r="E13" s="44">
        <v>722.2163431815977</v>
      </c>
      <c r="F13" s="760"/>
      <c r="G13" s="754">
        <v>73213</v>
      </c>
      <c r="H13" s="647">
        <f aca="true" t="shared" si="1" ref="H13:H19">G13/C13</f>
        <v>0.6703689121258458</v>
      </c>
      <c r="I13" s="44">
        <v>805</v>
      </c>
      <c r="J13" s="44"/>
      <c r="K13" s="754">
        <v>36000</v>
      </c>
      <c r="L13" s="755">
        <f aca="true" t="shared" si="2" ref="L13:L18">K13/C13</f>
        <v>0.3296310878741542</v>
      </c>
      <c r="M13" s="44">
        <v>555</v>
      </c>
      <c r="N13" s="761"/>
      <c r="O13" s="759"/>
      <c r="P13" s="759"/>
      <c r="S13" s="759"/>
      <c r="T13" s="758"/>
      <c r="U13" s="758"/>
      <c r="V13" s="759"/>
      <c r="W13" s="759"/>
      <c r="X13" s="759"/>
      <c r="Y13" s="759"/>
      <c r="Z13" s="759"/>
      <c r="AA13" s="759"/>
      <c r="AB13" s="759"/>
      <c r="AC13" s="759"/>
      <c r="AD13" s="759"/>
      <c r="AE13" s="759"/>
      <c r="AF13" s="759"/>
      <c r="AG13" s="759"/>
      <c r="AH13" s="759"/>
      <c r="AI13" s="759"/>
      <c r="AJ13" s="759"/>
    </row>
    <row r="14" spans="1:36" s="37" customFormat="1" ht="24.95" customHeight="1">
      <c r="A14" s="753"/>
      <c r="B14" s="2501" t="s">
        <v>480</v>
      </c>
      <c r="C14" s="754">
        <f t="shared" si="0"/>
        <v>145603</v>
      </c>
      <c r="D14" s="755">
        <v>1</v>
      </c>
      <c r="E14" s="44">
        <v>695.4830861054162</v>
      </c>
      <c r="F14" s="762"/>
      <c r="G14" s="754">
        <v>101182</v>
      </c>
      <c r="H14" s="647">
        <f t="shared" si="1"/>
        <v>0.6949170003365315</v>
      </c>
      <c r="I14" s="44">
        <v>780</v>
      </c>
      <c r="J14" s="763"/>
      <c r="K14" s="754">
        <v>44421</v>
      </c>
      <c r="L14" s="755">
        <f t="shared" si="2"/>
        <v>0.30508299966346847</v>
      </c>
      <c r="M14" s="44">
        <v>504</v>
      </c>
      <c r="N14" s="761"/>
      <c r="O14" s="759"/>
      <c r="P14" s="759"/>
      <c r="S14" s="759"/>
      <c r="T14" s="758"/>
      <c r="U14" s="758"/>
      <c r="V14" s="759"/>
      <c r="W14" s="759"/>
      <c r="X14" s="759"/>
      <c r="Y14" s="759"/>
      <c r="Z14" s="759"/>
      <c r="AA14" s="759"/>
      <c r="AB14" s="759"/>
      <c r="AC14" s="759"/>
      <c r="AD14" s="759"/>
      <c r="AE14" s="759"/>
      <c r="AF14" s="759"/>
      <c r="AG14" s="759"/>
      <c r="AH14" s="759"/>
      <c r="AI14" s="759"/>
      <c r="AJ14" s="759"/>
    </row>
    <row r="15" spans="1:36" s="37" customFormat="1" ht="24.95" customHeight="1">
      <c r="A15" s="753"/>
      <c r="B15" s="2501" t="s">
        <v>481</v>
      </c>
      <c r="C15" s="754">
        <f t="shared" si="0"/>
        <v>119460</v>
      </c>
      <c r="D15" s="755">
        <v>1</v>
      </c>
      <c r="E15" s="44">
        <v>665.6988189585684</v>
      </c>
      <c r="F15" s="762"/>
      <c r="G15" s="754">
        <v>86646</v>
      </c>
      <c r="H15" s="647">
        <f t="shared" si="1"/>
        <v>0.7253139126067303</v>
      </c>
      <c r="I15" s="44">
        <v>777</v>
      </c>
      <c r="J15" s="763"/>
      <c r="K15" s="754">
        <v>32814</v>
      </c>
      <c r="L15" s="755">
        <f t="shared" si="2"/>
        <v>0.2746860873932697</v>
      </c>
      <c r="M15" s="44">
        <v>372</v>
      </c>
      <c r="N15" s="761"/>
      <c r="O15" s="759"/>
      <c r="P15" s="759"/>
      <c r="S15" s="759"/>
      <c r="T15" s="758"/>
      <c r="U15" s="758"/>
      <c r="V15" s="759"/>
      <c r="W15" s="759"/>
      <c r="X15" s="759"/>
      <c r="Y15" s="759"/>
      <c r="Z15" s="759"/>
      <c r="AA15" s="759"/>
      <c r="AB15" s="759"/>
      <c r="AC15" s="759"/>
      <c r="AD15" s="759"/>
      <c r="AE15" s="759"/>
      <c r="AF15" s="759"/>
      <c r="AG15" s="759"/>
      <c r="AH15" s="759"/>
      <c r="AI15" s="759"/>
      <c r="AJ15" s="759"/>
    </row>
    <row r="16" spans="1:36" s="37" customFormat="1" ht="24.95" customHeight="1">
      <c r="A16" s="753"/>
      <c r="B16" s="2501" t="s">
        <v>482</v>
      </c>
      <c r="C16" s="754">
        <f t="shared" si="0"/>
        <v>93329</v>
      </c>
      <c r="D16" s="755">
        <v>1</v>
      </c>
      <c r="E16" s="44">
        <v>615.482287359168</v>
      </c>
      <c r="F16" s="762"/>
      <c r="G16" s="754">
        <v>67834</v>
      </c>
      <c r="H16" s="647">
        <f t="shared" si="1"/>
        <v>0.7268266026636951</v>
      </c>
      <c r="I16" s="44">
        <v>738</v>
      </c>
      <c r="J16" s="763"/>
      <c r="K16" s="754">
        <v>25495</v>
      </c>
      <c r="L16" s="755">
        <f t="shared" si="2"/>
        <v>0.2731733973363049</v>
      </c>
      <c r="M16" s="44">
        <v>289</v>
      </c>
      <c r="N16" s="761"/>
      <c r="O16" s="759"/>
      <c r="P16" s="759"/>
      <c r="S16" s="759"/>
      <c r="T16" s="758"/>
      <c r="U16" s="758"/>
      <c r="V16" s="759"/>
      <c r="W16" s="759"/>
      <c r="X16" s="759"/>
      <c r="Y16" s="759"/>
      <c r="Z16" s="759"/>
      <c r="AA16" s="759"/>
      <c r="AB16" s="759"/>
      <c r="AC16" s="759"/>
      <c r="AD16" s="759"/>
      <c r="AE16" s="759"/>
      <c r="AF16" s="759"/>
      <c r="AG16" s="759"/>
      <c r="AH16" s="759"/>
      <c r="AI16" s="759"/>
      <c r="AJ16" s="759"/>
    </row>
    <row r="17" spans="1:36" s="37" customFormat="1" ht="24.95" customHeight="1">
      <c r="A17" s="753"/>
      <c r="B17" s="2501" t="s">
        <v>483</v>
      </c>
      <c r="C17" s="754">
        <f t="shared" si="0"/>
        <v>70490</v>
      </c>
      <c r="D17" s="755">
        <v>1</v>
      </c>
      <c r="E17" s="44">
        <v>540.202066798716</v>
      </c>
      <c r="F17" s="762"/>
      <c r="G17" s="754">
        <v>49683</v>
      </c>
      <c r="H17" s="647">
        <f t="shared" si="1"/>
        <v>0.7048233792027238</v>
      </c>
      <c r="I17" s="44">
        <v>665</v>
      </c>
      <c r="J17" s="763"/>
      <c r="K17" s="754">
        <v>20807</v>
      </c>
      <c r="L17" s="755">
        <f t="shared" si="2"/>
        <v>0.2951766207972762</v>
      </c>
      <c r="M17" s="44">
        <v>242</v>
      </c>
      <c r="N17" s="761"/>
      <c r="O17" s="759"/>
      <c r="P17" s="759"/>
      <c r="S17" s="759"/>
      <c r="T17" s="758"/>
      <c r="U17" s="758"/>
      <c r="V17" s="759"/>
      <c r="W17" s="759"/>
      <c r="X17" s="759"/>
      <c r="Y17" s="759"/>
      <c r="Z17" s="759"/>
      <c r="AA17" s="759"/>
      <c r="AB17" s="759"/>
      <c r="AC17" s="759"/>
      <c r="AD17" s="759"/>
      <c r="AE17" s="759"/>
      <c r="AF17" s="759"/>
      <c r="AG17" s="759"/>
      <c r="AH17" s="759"/>
      <c r="AI17" s="759"/>
      <c r="AJ17" s="759"/>
    </row>
    <row r="18" spans="1:36" s="37" customFormat="1" ht="24.95" customHeight="1">
      <c r="A18" s="753"/>
      <c r="B18" s="2501" t="s">
        <v>484</v>
      </c>
      <c r="C18" s="754">
        <f t="shared" si="0"/>
        <v>65295</v>
      </c>
      <c r="D18" s="755">
        <v>1</v>
      </c>
      <c r="E18" s="44">
        <v>442.9424808659362</v>
      </c>
      <c r="F18" s="762"/>
      <c r="G18" s="754">
        <v>41397</v>
      </c>
      <c r="H18" s="647">
        <f t="shared" si="1"/>
        <v>0.6339995405467493</v>
      </c>
      <c r="I18" s="44">
        <v>584</v>
      </c>
      <c r="J18" s="763"/>
      <c r="K18" s="754">
        <v>23898</v>
      </c>
      <c r="L18" s="755">
        <f t="shared" si="2"/>
        <v>0.36600045945325066</v>
      </c>
      <c r="M18" s="44">
        <v>198</v>
      </c>
      <c r="N18" s="761"/>
      <c r="O18" s="759"/>
      <c r="P18" s="759"/>
      <c r="S18" s="759"/>
      <c r="T18" s="758"/>
      <c r="U18" s="758"/>
      <c r="V18" s="759"/>
      <c r="W18" s="759"/>
      <c r="X18" s="759"/>
      <c r="Y18" s="759"/>
      <c r="Z18" s="759"/>
      <c r="AA18" s="759"/>
      <c r="AB18" s="759"/>
      <c r="AC18" s="759"/>
      <c r="AD18" s="759"/>
      <c r="AE18" s="759"/>
      <c r="AF18" s="759"/>
      <c r="AG18" s="759"/>
      <c r="AH18" s="759"/>
      <c r="AI18" s="759"/>
      <c r="AJ18" s="759"/>
    </row>
    <row r="19" spans="1:36" s="37" customFormat="1" ht="24.95" customHeight="1">
      <c r="A19" s="753"/>
      <c r="B19" s="2501" t="s">
        <v>262</v>
      </c>
      <c r="C19" s="754">
        <f>SUM(C12:C18)</f>
        <v>653009</v>
      </c>
      <c r="D19" s="755">
        <v>1</v>
      </c>
      <c r="E19" s="40">
        <v>639.6490973395738</v>
      </c>
      <c r="F19" s="764"/>
      <c r="G19" s="754">
        <v>453188</v>
      </c>
      <c r="H19" s="647">
        <f t="shared" si="1"/>
        <v>0.6939996232823744</v>
      </c>
      <c r="I19" s="40">
        <v>745</v>
      </c>
      <c r="J19" s="765"/>
      <c r="K19" s="754">
        <v>199821</v>
      </c>
      <c r="L19" s="755">
        <f>K19/C19</f>
        <v>0.30600037671762564</v>
      </c>
      <c r="M19" s="40">
        <v>401</v>
      </c>
      <c r="N19" s="757"/>
      <c r="O19" s="759"/>
      <c r="P19" s="759"/>
      <c r="R19" s="759"/>
      <c r="S19" s="759"/>
      <c r="T19" s="759"/>
      <c r="U19" s="759"/>
      <c r="V19" s="759"/>
      <c r="W19" s="759"/>
      <c r="X19" s="759"/>
      <c r="Y19" s="759"/>
      <c r="Z19" s="759"/>
      <c r="AA19" s="759"/>
      <c r="AB19" s="759"/>
      <c r="AC19" s="759"/>
      <c r="AD19" s="759"/>
      <c r="AE19" s="759"/>
      <c r="AF19" s="759"/>
      <c r="AG19" s="759"/>
      <c r="AH19" s="759"/>
      <c r="AI19" s="759"/>
      <c r="AJ19" s="759"/>
    </row>
    <row r="20" spans="1:36" s="9" customFormat="1" ht="5.1" customHeight="1">
      <c r="A20" s="766"/>
      <c r="B20" s="767"/>
      <c r="C20" s="768"/>
      <c r="D20" s="669"/>
      <c r="E20" s="141"/>
      <c r="F20" s="769"/>
      <c r="G20" s="785"/>
      <c r="H20" s="669"/>
      <c r="I20" s="141"/>
      <c r="J20" s="141"/>
      <c r="K20" s="786"/>
      <c r="L20" s="141"/>
      <c r="M20" s="141"/>
      <c r="N20" s="142"/>
      <c r="O20"/>
      <c r="P20"/>
      <c r="Q20"/>
      <c r="R20"/>
      <c r="S20"/>
      <c r="T20"/>
      <c r="U20"/>
      <c r="V20"/>
      <c r="W20"/>
      <c r="X20"/>
      <c r="Y20"/>
      <c r="Z20"/>
      <c r="AA20"/>
      <c r="AB20"/>
      <c r="AC20"/>
      <c r="AD20"/>
      <c r="AE20"/>
      <c r="AF20"/>
      <c r="AG20"/>
      <c r="AH20"/>
      <c r="AI20"/>
      <c r="AJ20"/>
    </row>
    <row r="21" spans="7:36" s="9" customFormat="1" ht="5.1" customHeight="1">
      <c r="G21" s="771"/>
      <c r="K21" s="787"/>
      <c r="L21" s="13"/>
      <c r="M21" s="13"/>
      <c r="N21" s="13"/>
      <c r="O21"/>
      <c r="P21"/>
      <c r="Q21"/>
      <c r="R21"/>
      <c r="S21"/>
      <c r="T21"/>
      <c r="U21"/>
      <c r="V21"/>
      <c r="W21"/>
      <c r="X21"/>
      <c r="Y21"/>
      <c r="Z21"/>
      <c r="AA21"/>
      <c r="AB21"/>
      <c r="AC21"/>
      <c r="AD21"/>
      <c r="AE21"/>
      <c r="AF21"/>
      <c r="AG21"/>
      <c r="AH21"/>
      <c r="AI21"/>
      <c r="AJ21"/>
    </row>
    <row r="22" spans="1:36" s="9" customFormat="1" ht="9.95" customHeight="1">
      <c r="A22" s="103" t="s">
        <v>454</v>
      </c>
      <c r="B22" s="633"/>
      <c r="G22" s="771"/>
      <c r="K22" s="787"/>
      <c r="L22" s="13"/>
      <c r="M22" s="13"/>
      <c r="N22" s="13"/>
      <c r="O22"/>
      <c r="P22"/>
      <c r="Q22"/>
      <c r="R22"/>
      <c r="S22"/>
      <c r="T22"/>
      <c r="U22"/>
      <c r="V22"/>
      <c r="W22"/>
      <c r="X22"/>
      <c r="Y22"/>
      <c r="Z22"/>
      <c r="AA22"/>
      <c r="AB22"/>
      <c r="AC22"/>
      <c r="AD22"/>
      <c r="AE22"/>
      <c r="AF22"/>
      <c r="AG22"/>
      <c r="AH22"/>
      <c r="AI22"/>
      <c r="AJ22"/>
    </row>
    <row r="23" spans="1:36" s="9" customFormat="1" ht="9.95" customHeight="1">
      <c r="A23" s="103" t="s">
        <v>281</v>
      </c>
      <c r="B23" s="633"/>
      <c r="G23" s="771"/>
      <c r="K23" s="771"/>
      <c r="O23"/>
      <c r="P23"/>
      <c r="Q23"/>
      <c r="R23"/>
      <c r="S23"/>
      <c r="T23"/>
      <c r="U23"/>
      <c r="V23"/>
      <c r="W23"/>
      <c r="X23"/>
      <c r="Y23"/>
      <c r="Z23"/>
      <c r="AA23"/>
      <c r="AB23"/>
      <c r="AC23"/>
      <c r="AD23"/>
      <c r="AE23"/>
      <c r="AF23"/>
      <c r="AG23"/>
      <c r="AH23"/>
      <c r="AI23"/>
      <c r="AJ23"/>
    </row>
    <row r="24" spans="1:36" s="9" customFormat="1" ht="9.95" customHeight="1">
      <c r="A24" s="103" t="s">
        <v>486</v>
      </c>
      <c r="B24" s="633"/>
      <c r="G24" s="771"/>
      <c r="K24" s="771"/>
      <c r="O24"/>
      <c r="P24"/>
      <c r="Q24"/>
      <c r="R24"/>
      <c r="S24"/>
      <c r="T24"/>
      <c r="U24"/>
      <c r="W24"/>
      <c r="X24"/>
      <c r="Y24"/>
      <c r="Z24"/>
      <c r="AA24"/>
      <c r="AB24"/>
      <c r="AC24"/>
      <c r="AD24"/>
      <c r="AE24"/>
      <c r="AF24"/>
      <c r="AG24"/>
      <c r="AH24"/>
      <c r="AI24"/>
      <c r="AJ24"/>
    </row>
    <row r="25" spans="2:36" s="9" customFormat="1" ht="9.95" customHeight="1">
      <c r="B25" s="633"/>
      <c r="G25" s="771"/>
      <c r="K25" s="771"/>
      <c r="O25"/>
      <c r="P25"/>
      <c r="Q25"/>
      <c r="R25"/>
      <c r="S25"/>
      <c r="T25"/>
      <c r="U25"/>
      <c r="V25"/>
      <c r="W25"/>
      <c r="X25"/>
      <c r="Y25"/>
      <c r="Z25"/>
      <c r="AA25"/>
      <c r="AB25"/>
      <c r="AC25"/>
      <c r="AD25"/>
      <c r="AE25"/>
      <c r="AF25"/>
      <c r="AG25"/>
      <c r="AH25"/>
      <c r="AI25"/>
      <c r="AJ25"/>
    </row>
    <row r="26" spans="2:36" s="9" customFormat="1" ht="9.95" customHeight="1">
      <c r="B26" s="633"/>
      <c r="G26" s="771"/>
      <c r="K26" s="771"/>
      <c r="O26"/>
      <c r="P26"/>
      <c r="Q26"/>
      <c r="R26"/>
      <c r="S26"/>
      <c r="T26"/>
      <c r="U26"/>
      <c r="V26"/>
      <c r="W26"/>
      <c r="X26"/>
      <c r="Y26"/>
      <c r="Z26"/>
      <c r="AA26"/>
      <c r="AB26"/>
      <c r="AC26"/>
      <c r="AD26"/>
      <c r="AE26"/>
      <c r="AF26"/>
      <c r="AG26"/>
      <c r="AH26"/>
      <c r="AI26"/>
      <c r="AJ26"/>
    </row>
    <row r="27" spans="7:36" s="9" customFormat="1" ht="9.95" customHeight="1">
      <c r="G27" s="771"/>
      <c r="K27" s="771"/>
      <c r="M27" s="375"/>
      <c r="N27" s="375"/>
      <c r="O27"/>
      <c r="P27"/>
      <c r="Q27"/>
      <c r="R27"/>
      <c r="S27"/>
      <c r="T27"/>
      <c r="U27"/>
      <c r="V27"/>
      <c r="W27"/>
      <c r="X27"/>
      <c r="Y27"/>
      <c r="Z27"/>
      <c r="AA27"/>
      <c r="AB27"/>
      <c r="AC27"/>
      <c r="AD27"/>
      <c r="AE27"/>
      <c r="AF27"/>
      <c r="AG27"/>
      <c r="AH27"/>
      <c r="AI27"/>
      <c r="AJ27"/>
    </row>
    <row r="28" spans="7:36" s="9" customFormat="1" ht="12.75">
      <c r="G28" s="771"/>
      <c r="K28" s="771"/>
      <c r="O28"/>
      <c r="P28"/>
      <c r="Q28"/>
      <c r="R28"/>
      <c r="S28"/>
      <c r="T28"/>
      <c r="U28"/>
      <c r="V28"/>
      <c r="W28"/>
      <c r="X28"/>
      <c r="Y28"/>
      <c r="Z28"/>
      <c r="AA28"/>
      <c r="AB28"/>
      <c r="AC28"/>
      <c r="AD28"/>
      <c r="AE28"/>
      <c r="AF28"/>
      <c r="AG28"/>
      <c r="AH28"/>
      <c r="AI28"/>
      <c r="AJ28"/>
    </row>
    <row r="29" spans="7:36" s="9" customFormat="1" ht="12.75">
      <c r="G29" s="771"/>
      <c r="K29" s="771"/>
      <c r="O29"/>
      <c r="P29"/>
      <c r="Q29"/>
      <c r="R29"/>
      <c r="S29"/>
      <c r="T29"/>
      <c r="U29"/>
      <c r="V29"/>
      <c r="W29"/>
      <c r="X29"/>
      <c r="Y29"/>
      <c r="Z29"/>
      <c r="AA29"/>
      <c r="AB29"/>
      <c r="AC29"/>
      <c r="AD29"/>
      <c r="AE29"/>
      <c r="AF29"/>
      <c r="AG29"/>
      <c r="AH29"/>
      <c r="AI29"/>
      <c r="AJ29"/>
    </row>
    <row r="30" spans="7:36" s="9" customFormat="1" ht="12.75">
      <c r="G30" s="771"/>
      <c r="K30" s="771"/>
      <c r="O30"/>
      <c r="P30"/>
      <c r="Q30"/>
      <c r="R30"/>
      <c r="S30"/>
      <c r="T30"/>
      <c r="U30"/>
      <c r="V30"/>
      <c r="W30"/>
      <c r="X30"/>
      <c r="Y30"/>
      <c r="Z30"/>
      <c r="AA30"/>
      <c r="AB30"/>
      <c r="AC30"/>
      <c r="AD30"/>
      <c r="AE30"/>
      <c r="AF30"/>
      <c r="AG30"/>
      <c r="AH30"/>
      <c r="AI30"/>
      <c r="AJ30"/>
    </row>
  </sheetData>
  <mergeCells count="15">
    <mergeCell ref="E8:F8"/>
    <mergeCell ref="I8:J8"/>
    <mergeCell ref="M8:N8"/>
    <mergeCell ref="A9:B9"/>
    <mergeCell ref="E9:F9"/>
    <mergeCell ref="I9:J9"/>
    <mergeCell ref="M9:N9"/>
    <mergeCell ref="E7:F7"/>
    <mergeCell ref="I7:J7"/>
    <mergeCell ref="M7:N7"/>
    <mergeCell ref="A2:N2"/>
    <mergeCell ref="A3:N3"/>
    <mergeCell ref="C6:F6"/>
    <mergeCell ref="G6:J6"/>
    <mergeCell ref="K6:M6"/>
  </mergeCells>
  <printOptions/>
  <pageMargins left="0.7" right="0.7" top="0.75" bottom="0.75" header="0.3" footer="0.3"/>
  <pageSetup horizontalDpi="600" verticalDpi="60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AJ31"/>
  <sheetViews>
    <sheetView workbookViewId="0" topLeftCell="A1"/>
  </sheetViews>
  <sheetFormatPr defaultColWidth="9.140625" defaultRowHeight="12.75"/>
  <cols>
    <col min="1" max="1" width="2.28125" style="9" customWidth="1"/>
    <col min="2" max="2" width="18.140625" style="9" customWidth="1"/>
    <col min="3" max="3" width="10.7109375" style="9" customWidth="1"/>
    <col min="4" max="4" width="12.7109375" style="9" customWidth="1"/>
    <col min="5" max="5" width="7.7109375" style="9" customWidth="1"/>
    <col min="6" max="6" width="3.7109375" style="9" customWidth="1"/>
    <col min="7" max="7" width="10.7109375" style="771" customWidth="1"/>
    <col min="8" max="8" width="12.7109375" style="9" customWidth="1"/>
    <col min="9" max="9" width="7.7109375" style="9" customWidth="1"/>
    <col min="10" max="10" width="3.7109375" style="9" customWidth="1"/>
    <col min="11" max="11" width="10.7109375" style="771" customWidth="1"/>
    <col min="12" max="12" width="12.7109375" style="9" customWidth="1"/>
    <col min="13" max="13" width="7.7109375" style="9" customWidth="1"/>
    <col min="14" max="14" width="3.7109375" style="9" customWidth="1"/>
    <col min="20" max="20" width="18.421875" style="0" bestFit="1" customWidth="1"/>
  </cols>
  <sheetData>
    <row r="1" spans="1:36" s="9" customFormat="1" ht="5.1" customHeight="1">
      <c r="A1" s="634"/>
      <c r="B1" s="635"/>
      <c r="C1" s="635"/>
      <c r="D1" s="635"/>
      <c r="E1" s="635"/>
      <c r="F1" s="635"/>
      <c r="G1" s="772"/>
      <c r="H1" s="635"/>
      <c r="I1" s="635"/>
      <c r="J1" s="635"/>
      <c r="K1" s="772"/>
      <c r="L1" s="635"/>
      <c r="M1" s="635"/>
      <c r="N1" s="736"/>
      <c r="O1"/>
      <c r="P1"/>
      <c r="Q1"/>
      <c r="R1"/>
      <c r="S1"/>
      <c r="T1"/>
      <c r="U1"/>
      <c r="V1"/>
      <c r="W1"/>
      <c r="X1"/>
      <c r="Y1"/>
      <c r="Z1"/>
      <c r="AA1"/>
      <c r="AB1"/>
      <c r="AC1"/>
      <c r="AD1"/>
      <c r="AE1"/>
      <c r="AF1"/>
      <c r="AG1"/>
      <c r="AH1"/>
      <c r="AI1"/>
      <c r="AJ1"/>
    </row>
    <row r="2" spans="1:36" s="738" customFormat="1" ht="23.25">
      <c r="A2" s="2655" t="s">
        <v>489</v>
      </c>
      <c r="B2" s="2586"/>
      <c r="C2" s="2586"/>
      <c r="D2" s="2586"/>
      <c r="E2" s="2586"/>
      <c r="F2" s="2586"/>
      <c r="G2" s="2586"/>
      <c r="H2" s="2586"/>
      <c r="I2" s="2586"/>
      <c r="J2" s="2586"/>
      <c r="K2" s="2586"/>
      <c r="L2" s="2586"/>
      <c r="M2" s="2586"/>
      <c r="N2" s="2656"/>
      <c r="O2" s="737"/>
      <c r="P2" s="737"/>
      <c r="Q2" s="737"/>
      <c r="R2" s="737"/>
      <c r="S2" s="737"/>
      <c r="T2" s="737"/>
      <c r="U2" s="737"/>
      <c r="V2" s="737"/>
      <c r="W2" s="737"/>
      <c r="X2" s="737"/>
      <c r="Y2" s="737"/>
      <c r="Z2" s="737"/>
      <c r="AA2" s="737"/>
      <c r="AB2" s="737"/>
      <c r="AC2" s="737"/>
      <c r="AD2" s="737"/>
      <c r="AE2" s="737"/>
      <c r="AF2" s="737"/>
      <c r="AG2" s="737"/>
      <c r="AH2" s="737"/>
      <c r="AI2" s="737"/>
      <c r="AJ2" s="737"/>
    </row>
    <row r="3" spans="1:36" s="739" customFormat="1" ht="20.25">
      <c r="A3" s="2657" t="s">
        <v>490</v>
      </c>
      <c r="B3" s="2572"/>
      <c r="C3" s="2572"/>
      <c r="D3" s="2572"/>
      <c r="E3" s="2572"/>
      <c r="F3" s="2572"/>
      <c r="G3" s="2572"/>
      <c r="H3" s="2572"/>
      <c r="I3" s="2572"/>
      <c r="J3" s="2572"/>
      <c r="K3" s="2572"/>
      <c r="L3" s="2572"/>
      <c r="M3" s="2572"/>
      <c r="N3" s="2658"/>
      <c r="O3" s="2506"/>
      <c r="P3" s="2506"/>
      <c r="Q3" s="2506"/>
      <c r="R3" s="2506"/>
      <c r="S3" s="2506"/>
      <c r="T3" s="2506"/>
      <c r="U3" s="2506"/>
      <c r="V3" s="2506"/>
      <c r="W3" s="2506"/>
      <c r="X3" s="2506"/>
      <c r="Y3" s="2506"/>
      <c r="Z3" s="2506"/>
      <c r="AA3" s="2506"/>
      <c r="AB3" s="2506"/>
      <c r="AC3" s="2506"/>
      <c r="AD3" s="2506"/>
      <c r="AE3" s="2506"/>
      <c r="AF3" s="2506"/>
      <c r="AG3" s="2506"/>
      <c r="AH3" s="2506"/>
      <c r="AI3" s="2506"/>
      <c r="AJ3" s="2506"/>
    </row>
    <row r="4" spans="1:36" s="9" customFormat="1" ht="25.5" customHeight="1" thickBot="1">
      <c r="A4" s="773" t="s">
        <v>228</v>
      </c>
      <c r="B4" s="774"/>
      <c r="C4" s="774"/>
      <c r="D4" s="774"/>
      <c r="E4" s="774"/>
      <c r="F4" s="774"/>
      <c r="G4" s="775"/>
      <c r="H4" s="774"/>
      <c r="I4" s="774"/>
      <c r="J4" s="774"/>
      <c r="K4" s="775"/>
      <c r="L4" s="774"/>
      <c r="M4" s="774"/>
      <c r="N4" s="776"/>
      <c r="O4"/>
      <c r="P4"/>
      <c r="Q4"/>
      <c r="R4"/>
      <c r="S4"/>
      <c r="T4"/>
      <c r="U4"/>
      <c r="V4"/>
      <c r="W4"/>
      <c r="X4"/>
      <c r="Y4"/>
      <c r="Z4"/>
      <c r="AA4"/>
      <c r="AB4"/>
      <c r="AC4"/>
      <c r="AD4"/>
      <c r="AE4"/>
      <c r="AF4"/>
      <c r="AG4"/>
      <c r="AH4"/>
      <c r="AI4"/>
      <c r="AJ4"/>
    </row>
    <row r="5" spans="1:36" s="742" customFormat="1" ht="9.95" customHeight="1">
      <c r="A5" s="161"/>
      <c r="B5" s="160"/>
      <c r="C5" s="161"/>
      <c r="D5" s="162"/>
      <c r="E5" s="162"/>
      <c r="F5" s="162"/>
      <c r="G5" s="777"/>
      <c r="H5" s="162"/>
      <c r="I5" s="162"/>
      <c r="J5" s="162"/>
      <c r="K5" s="778"/>
      <c r="L5" s="164"/>
      <c r="M5" s="740"/>
      <c r="N5" s="741"/>
      <c r="O5"/>
      <c r="P5"/>
      <c r="Q5"/>
      <c r="R5"/>
      <c r="S5"/>
      <c r="T5"/>
      <c r="U5"/>
      <c r="V5"/>
      <c r="W5"/>
      <c r="X5"/>
      <c r="Y5"/>
      <c r="Z5"/>
      <c r="AA5"/>
      <c r="AB5"/>
      <c r="AC5"/>
      <c r="AD5"/>
      <c r="AE5"/>
      <c r="AF5"/>
      <c r="AG5"/>
      <c r="AH5"/>
      <c r="AI5"/>
      <c r="AJ5"/>
    </row>
    <row r="6" spans="1:36" s="37" customFormat="1" ht="17.45" customHeight="1">
      <c r="A6" s="526"/>
      <c r="B6" s="245"/>
      <c r="C6" s="2638" t="s">
        <v>491</v>
      </c>
      <c r="D6" s="2581"/>
      <c r="E6" s="2581"/>
      <c r="F6" s="2652"/>
      <c r="G6" s="2651" t="s">
        <v>474</v>
      </c>
      <c r="H6" s="2581"/>
      <c r="I6" s="2581"/>
      <c r="J6" s="2652"/>
      <c r="K6" s="2651" t="s">
        <v>475</v>
      </c>
      <c r="L6" s="2581"/>
      <c r="M6" s="2581"/>
      <c r="N6" s="2477"/>
      <c r="O6"/>
      <c r="P6"/>
      <c r="Q6"/>
      <c r="R6"/>
      <c r="S6"/>
      <c r="T6"/>
      <c r="U6"/>
      <c r="V6"/>
      <c r="W6"/>
      <c r="X6"/>
      <c r="Y6"/>
      <c r="Z6"/>
      <c r="AA6"/>
      <c r="AB6"/>
      <c r="AC6"/>
      <c r="AD6"/>
      <c r="AE6"/>
      <c r="AF6"/>
      <c r="AG6"/>
      <c r="AH6"/>
      <c r="AI6"/>
      <c r="AJ6"/>
    </row>
    <row r="7" spans="1:36" s="37" customFormat="1" ht="12.6" customHeight="1">
      <c r="A7" s="526"/>
      <c r="B7" s="245"/>
      <c r="C7" s="526"/>
      <c r="D7" s="245"/>
      <c r="E7" s="2662" t="s">
        <v>376</v>
      </c>
      <c r="F7" s="2663"/>
      <c r="G7" s="779"/>
      <c r="H7" s="245"/>
      <c r="I7" s="2662" t="s">
        <v>376</v>
      </c>
      <c r="J7" s="2663"/>
      <c r="K7" s="779"/>
      <c r="L7" s="245"/>
      <c r="M7" s="2662" t="s">
        <v>376</v>
      </c>
      <c r="N7" s="2557"/>
      <c r="O7"/>
      <c r="P7"/>
      <c r="Q7"/>
      <c r="R7"/>
      <c r="S7"/>
      <c r="T7"/>
      <c r="U7"/>
      <c r="V7"/>
      <c r="W7"/>
      <c r="X7"/>
      <c r="Y7"/>
      <c r="Z7"/>
      <c r="AA7"/>
      <c r="AB7"/>
      <c r="AC7"/>
      <c r="AD7"/>
      <c r="AE7"/>
      <c r="AF7"/>
      <c r="AG7"/>
      <c r="AH7"/>
      <c r="AI7"/>
      <c r="AJ7"/>
    </row>
    <row r="8" spans="1:36" s="37" customFormat="1" ht="12.75" customHeight="1">
      <c r="A8" s="168"/>
      <c r="B8" s="1"/>
      <c r="C8" s="744"/>
      <c r="D8" s="245"/>
      <c r="E8" s="2662" t="s">
        <v>476</v>
      </c>
      <c r="F8" s="2663"/>
      <c r="G8" s="780"/>
      <c r="H8" s="245"/>
      <c r="I8" s="2662" t="s">
        <v>476</v>
      </c>
      <c r="J8" s="2663"/>
      <c r="K8" s="780"/>
      <c r="L8" s="245"/>
      <c r="M8" s="2662" t="s">
        <v>476</v>
      </c>
      <c r="N8" s="2557"/>
      <c r="O8"/>
      <c r="P8"/>
      <c r="Q8"/>
      <c r="R8"/>
      <c r="S8"/>
      <c r="T8"/>
      <c r="U8"/>
      <c r="V8"/>
      <c r="W8"/>
      <c r="X8"/>
      <c r="Y8"/>
      <c r="Z8"/>
      <c r="AA8"/>
      <c r="AB8"/>
      <c r="AC8"/>
      <c r="AD8"/>
      <c r="AE8"/>
      <c r="AF8"/>
      <c r="AG8"/>
      <c r="AH8"/>
      <c r="AI8"/>
      <c r="AJ8"/>
    </row>
    <row r="9" spans="1:36" s="37" customFormat="1" ht="12.75" customHeight="1">
      <c r="A9" s="2638" t="s">
        <v>477</v>
      </c>
      <c r="B9" s="2639"/>
      <c r="C9" s="744" t="s">
        <v>433</v>
      </c>
      <c r="D9" s="245"/>
      <c r="E9" s="2662" t="s">
        <v>449</v>
      </c>
      <c r="F9" s="2663"/>
      <c r="G9" s="780" t="s">
        <v>433</v>
      </c>
      <c r="H9" s="245"/>
      <c r="I9" s="2662" t="s">
        <v>449</v>
      </c>
      <c r="J9" s="2663"/>
      <c r="K9" s="780" t="s">
        <v>433</v>
      </c>
      <c r="L9" s="245"/>
      <c r="M9" s="2662" t="s">
        <v>449</v>
      </c>
      <c r="N9" s="2557"/>
      <c r="O9"/>
      <c r="P9"/>
      <c r="Q9"/>
      <c r="R9"/>
      <c r="S9"/>
      <c r="T9"/>
      <c r="U9"/>
      <c r="V9"/>
      <c r="W9"/>
      <c r="X9"/>
      <c r="Y9"/>
      <c r="Z9"/>
      <c r="AA9"/>
      <c r="AB9"/>
      <c r="AC9"/>
      <c r="AD9"/>
      <c r="AE9"/>
      <c r="AF9"/>
      <c r="AG9"/>
      <c r="AH9"/>
      <c r="AI9"/>
      <c r="AJ9"/>
    </row>
    <row r="10" spans="1:36" s="32" customFormat="1" ht="6" customHeight="1">
      <c r="A10" s="746"/>
      <c r="B10" s="115"/>
      <c r="C10" s="178"/>
      <c r="D10" s="179"/>
      <c r="E10" s="179"/>
      <c r="F10" s="179"/>
      <c r="G10" s="781"/>
      <c r="H10" s="179"/>
      <c r="I10" s="179"/>
      <c r="J10" s="179"/>
      <c r="K10" s="782"/>
      <c r="L10" s="181"/>
      <c r="M10" s="179"/>
      <c r="N10" s="748"/>
      <c r="O10"/>
      <c r="P10"/>
      <c r="Q10"/>
      <c r="R10"/>
      <c r="S10"/>
      <c r="T10"/>
      <c r="U10"/>
      <c r="V10"/>
      <c r="W10"/>
      <c r="X10"/>
      <c r="Y10"/>
      <c r="Z10"/>
      <c r="AA10"/>
      <c r="AB10"/>
      <c r="AC10"/>
      <c r="AD10"/>
      <c r="AE10"/>
      <c r="AF10"/>
      <c r="AG10"/>
      <c r="AH10"/>
      <c r="AI10"/>
      <c r="AJ10"/>
    </row>
    <row r="11" spans="1:36" s="9" customFormat="1" ht="9.95" customHeight="1">
      <c r="A11" s="749"/>
      <c r="B11" s="185"/>
      <c r="C11" s="750"/>
      <c r="D11" s="186"/>
      <c r="E11" s="186"/>
      <c r="F11" s="751"/>
      <c r="G11" s="783"/>
      <c r="H11" s="186"/>
      <c r="I11" s="186"/>
      <c r="J11" s="186"/>
      <c r="K11" s="784"/>
      <c r="L11" s="122"/>
      <c r="M11" s="186"/>
      <c r="N11" s="645"/>
      <c r="O11"/>
      <c r="P11"/>
      <c r="Q11"/>
      <c r="R11"/>
      <c r="S11"/>
      <c r="T11"/>
      <c r="U11"/>
      <c r="V11"/>
      <c r="W11"/>
      <c r="X11"/>
      <c r="Y11"/>
      <c r="Z11"/>
      <c r="AA11"/>
      <c r="AB11"/>
      <c r="AC11"/>
      <c r="AD11"/>
      <c r="AE11"/>
      <c r="AF11"/>
      <c r="AG11"/>
      <c r="AH11"/>
      <c r="AI11"/>
      <c r="AJ11"/>
    </row>
    <row r="12" spans="1:36" s="37" customFormat="1" ht="24.95" customHeight="1">
      <c r="A12" s="753"/>
      <c r="B12" s="2501" t="s">
        <v>478</v>
      </c>
      <c r="C12" s="754">
        <f>G12+K12</f>
        <v>9252</v>
      </c>
      <c r="D12" s="755">
        <v>1</v>
      </c>
      <c r="E12" s="40">
        <v>387.2248144858891</v>
      </c>
      <c r="F12" s="756"/>
      <c r="G12" s="754">
        <v>962</v>
      </c>
      <c r="H12" s="647">
        <f>G12/C12</f>
        <v>0.10397751837440554</v>
      </c>
      <c r="I12" s="40">
        <v>316</v>
      </c>
      <c r="J12" s="40"/>
      <c r="K12" s="754">
        <v>8290</v>
      </c>
      <c r="L12" s="647">
        <f>K12/C12</f>
        <v>0.8960224816255945</v>
      </c>
      <c r="M12" s="40">
        <v>395</v>
      </c>
      <c r="N12" s="757"/>
      <c r="O12" s="759"/>
      <c r="P12" s="759"/>
      <c r="Q12" s="788"/>
      <c r="R12" s="758"/>
      <c r="S12" s="759"/>
      <c r="T12" s="789"/>
      <c r="U12" s="758"/>
      <c r="V12" s="759"/>
      <c r="W12" s="759"/>
      <c r="X12" s="759"/>
      <c r="Y12" s="759"/>
      <c r="Z12" s="759"/>
      <c r="AA12" s="759"/>
      <c r="AB12" s="759"/>
      <c r="AC12" s="759"/>
      <c r="AD12" s="759"/>
      <c r="AE12" s="759"/>
      <c r="AF12" s="759"/>
      <c r="AG12" s="759"/>
      <c r="AH12" s="759"/>
      <c r="AI12" s="759"/>
      <c r="AJ12" s="759"/>
    </row>
    <row r="13" spans="1:36" s="37" customFormat="1" ht="24.95" customHeight="1">
      <c r="A13" s="753"/>
      <c r="B13" s="2501" t="s">
        <v>479</v>
      </c>
      <c r="C13" s="754">
        <f aca="true" t="shared" si="0" ref="C13:C19">G13+K13</f>
        <v>10418</v>
      </c>
      <c r="D13" s="755">
        <v>1</v>
      </c>
      <c r="E13" s="44">
        <v>374.0982756505739</v>
      </c>
      <c r="F13" s="760"/>
      <c r="G13" s="754">
        <v>643</v>
      </c>
      <c r="H13" s="647">
        <f aca="true" t="shared" si="1" ref="H13:H18">G13/C13</f>
        <v>0.06172009982722212</v>
      </c>
      <c r="I13" s="44">
        <v>324</v>
      </c>
      <c r="J13" s="44"/>
      <c r="K13" s="754">
        <v>9775</v>
      </c>
      <c r="L13" s="647">
        <f aca="true" t="shared" si="2" ref="L13:L18">K13/C13</f>
        <v>0.9382799001727778</v>
      </c>
      <c r="M13" s="44">
        <v>377</v>
      </c>
      <c r="N13" s="761"/>
      <c r="O13" s="759"/>
      <c r="P13" s="759"/>
      <c r="Q13" s="788"/>
      <c r="R13" s="758"/>
      <c r="S13" s="759"/>
      <c r="T13" s="789"/>
      <c r="U13" s="758"/>
      <c r="V13" s="759"/>
      <c r="W13" s="759"/>
      <c r="X13" s="759"/>
      <c r="Y13" s="759"/>
      <c r="Z13" s="759"/>
      <c r="AA13" s="759"/>
      <c r="AB13" s="759"/>
      <c r="AC13" s="759"/>
      <c r="AD13" s="759"/>
      <c r="AE13" s="759"/>
      <c r="AF13" s="759"/>
      <c r="AG13" s="759"/>
      <c r="AH13" s="759"/>
      <c r="AI13" s="759"/>
      <c r="AJ13" s="759"/>
    </row>
    <row r="14" spans="1:36" s="37" customFormat="1" ht="24.95" customHeight="1">
      <c r="A14" s="753"/>
      <c r="B14" s="2501" t="s">
        <v>480</v>
      </c>
      <c r="C14" s="754">
        <f t="shared" si="0"/>
        <v>14758</v>
      </c>
      <c r="D14" s="755">
        <v>1</v>
      </c>
      <c r="E14" s="44">
        <v>351.3497878656689</v>
      </c>
      <c r="F14" s="762"/>
      <c r="G14" s="754">
        <v>942</v>
      </c>
      <c r="H14" s="647">
        <f t="shared" si="1"/>
        <v>0.06382978723404255</v>
      </c>
      <c r="I14" s="44">
        <v>304</v>
      </c>
      <c r="J14" s="763"/>
      <c r="K14" s="754">
        <v>13816</v>
      </c>
      <c r="L14" s="647">
        <f t="shared" si="2"/>
        <v>0.9361702127659575</v>
      </c>
      <c r="M14" s="44">
        <v>355</v>
      </c>
      <c r="N14" s="761"/>
      <c r="O14" s="759"/>
      <c r="P14" s="759"/>
      <c r="Q14" s="788"/>
      <c r="R14" s="758"/>
      <c r="S14" s="759"/>
      <c r="T14" s="789"/>
      <c r="U14" s="758"/>
      <c r="V14" s="759"/>
      <c r="W14" s="759"/>
      <c r="X14" s="759"/>
      <c r="Y14" s="759"/>
      <c r="Z14" s="759"/>
      <c r="AA14" s="759"/>
      <c r="AB14" s="759"/>
      <c r="AC14" s="759"/>
      <c r="AD14" s="759"/>
      <c r="AE14" s="759"/>
      <c r="AF14" s="759"/>
      <c r="AG14" s="759"/>
      <c r="AH14" s="759"/>
      <c r="AI14" s="759"/>
      <c r="AJ14" s="759"/>
    </row>
    <row r="15" spans="1:36" s="37" customFormat="1" ht="24.95" customHeight="1">
      <c r="A15" s="753"/>
      <c r="B15" s="2501" t="s">
        <v>481</v>
      </c>
      <c r="C15" s="754">
        <f t="shared" si="0"/>
        <v>17213</v>
      </c>
      <c r="D15" s="755">
        <v>1</v>
      </c>
      <c r="E15" s="44">
        <v>299.6626822930476</v>
      </c>
      <c r="F15" s="762"/>
      <c r="G15" s="754">
        <v>944</v>
      </c>
      <c r="H15" s="647">
        <f t="shared" si="1"/>
        <v>0.054842270377040606</v>
      </c>
      <c r="I15" s="44">
        <v>256</v>
      </c>
      <c r="J15" s="763"/>
      <c r="K15" s="754">
        <v>16269</v>
      </c>
      <c r="L15" s="647">
        <f t="shared" si="2"/>
        <v>0.9451577296229594</v>
      </c>
      <c r="M15" s="44">
        <v>302</v>
      </c>
      <c r="N15" s="761"/>
      <c r="O15" s="759"/>
      <c r="P15" s="759"/>
      <c r="Q15" s="788"/>
      <c r="R15" s="758"/>
      <c r="S15" s="759"/>
      <c r="T15" s="789"/>
      <c r="U15" s="758"/>
      <c r="V15" s="759"/>
      <c r="W15" s="759"/>
      <c r="X15" s="759"/>
      <c r="Y15" s="759"/>
      <c r="Z15" s="759"/>
      <c r="AA15" s="759"/>
      <c r="AB15" s="759"/>
      <c r="AC15" s="759"/>
      <c r="AD15" s="759"/>
      <c r="AE15" s="759"/>
      <c r="AF15" s="759"/>
      <c r="AG15" s="759"/>
      <c r="AH15" s="759"/>
      <c r="AI15" s="759"/>
      <c r="AJ15" s="759"/>
    </row>
    <row r="16" spans="1:36" s="37" customFormat="1" ht="24.95" customHeight="1">
      <c r="A16" s="753"/>
      <c r="B16" s="2501" t="s">
        <v>482</v>
      </c>
      <c r="C16" s="754">
        <f t="shared" si="0"/>
        <v>19844</v>
      </c>
      <c r="D16" s="755">
        <v>1</v>
      </c>
      <c r="E16" s="44">
        <v>250.25985833869933</v>
      </c>
      <c r="F16" s="762"/>
      <c r="G16" s="754">
        <v>803</v>
      </c>
      <c r="H16" s="647">
        <f t="shared" si="1"/>
        <v>0.040465631929046564</v>
      </c>
      <c r="I16" s="44">
        <v>186</v>
      </c>
      <c r="J16" s="763"/>
      <c r="K16" s="754">
        <v>19041</v>
      </c>
      <c r="L16" s="647">
        <f t="shared" si="2"/>
        <v>0.9595343680709535</v>
      </c>
      <c r="M16" s="44">
        <v>253</v>
      </c>
      <c r="N16" s="761"/>
      <c r="O16" s="759"/>
      <c r="P16" s="759"/>
      <c r="Q16" s="788"/>
      <c r="R16" s="758"/>
      <c r="S16" s="759"/>
      <c r="T16" s="789"/>
      <c r="U16" s="758"/>
      <c r="V16" s="759"/>
      <c r="W16" s="759"/>
      <c r="X16" s="759"/>
      <c r="Y16" s="759"/>
      <c r="Z16" s="759"/>
      <c r="AA16" s="759"/>
      <c r="AB16" s="759"/>
      <c r="AC16" s="759"/>
      <c r="AD16" s="759"/>
      <c r="AE16" s="759"/>
      <c r="AF16" s="759"/>
      <c r="AG16" s="759"/>
      <c r="AH16" s="759"/>
      <c r="AI16" s="759"/>
      <c r="AJ16" s="759"/>
    </row>
    <row r="17" spans="1:36" s="37" customFormat="1" ht="24.95" customHeight="1">
      <c r="A17" s="753"/>
      <c r="B17" s="2501" t="s">
        <v>483</v>
      </c>
      <c r="C17" s="754">
        <f t="shared" si="0"/>
        <v>21431</v>
      </c>
      <c r="D17" s="755">
        <v>1</v>
      </c>
      <c r="E17" s="44">
        <v>214.59171465076665</v>
      </c>
      <c r="F17" s="762"/>
      <c r="G17" s="754">
        <v>649</v>
      </c>
      <c r="H17" s="647">
        <f t="shared" si="1"/>
        <v>0.0302832345667491</v>
      </c>
      <c r="I17" s="44">
        <v>171</v>
      </c>
      <c r="J17" s="763"/>
      <c r="K17" s="754">
        <v>20782</v>
      </c>
      <c r="L17" s="647">
        <f t="shared" si="2"/>
        <v>0.9697167654332509</v>
      </c>
      <c r="M17" s="44">
        <v>216</v>
      </c>
      <c r="N17" s="761"/>
      <c r="O17" s="759"/>
      <c r="P17" s="759"/>
      <c r="Q17" s="788"/>
      <c r="R17" s="758"/>
      <c r="S17" s="759"/>
      <c r="T17" s="789"/>
      <c r="U17" s="758"/>
      <c r="V17" s="759"/>
      <c r="W17" s="759"/>
      <c r="X17" s="759"/>
      <c r="Y17" s="759"/>
      <c r="Z17" s="759"/>
      <c r="AA17" s="759"/>
      <c r="AB17" s="759"/>
      <c r="AC17" s="759"/>
      <c r="AD17" s="759"/>
      <c r="AE17" s="759"/>
      <c r="AF17" s="759"/>
      <c r="AG17" s="759"/>
      <c r="AH17" s="759"/>
      <c r="AI17" s="759"/>
      <c r="AJ17" s="759"/>
    </row>
    <row r="18" spans="1:36" s="37" customFormat="1" ht="24.95" customHeight="1">
      <c r="A18" s="753"/>
      <c r="B18" s="2501" t="s">
        <v>484</v>
      </c>
      <c r="C18" s="754">
        <f t="shared" si="0"/>
        <v>28953</v>
      </c>
      <c r="D18" s="755">
        <v>1</v>
      </c>
      <c r="E18" s="44">
        <v>196.40640418623713</v>
      </c>
      <c r="F18" s="762"/>
      <c r="G18" s="754">
        <v>785</v>
      </c>
      <c r="H18" s="647">
        <f t="shared" si="1"/>
        <v>0.02711290712534107</v>
      </c>
      <c r="I18" s="44">
        <v>144</v>
      </c>
      <c r="J18" s="763"/>
      <c r="K18" s="754">
        <v>28168</v>
      </c>
      <c r="L18" s="647">
        <f t="shared" si="2"/>
        <v>0.9728870928746589</v>
      </c>
      <c r="M18" s="44">
        <v>198</v>
      </c>
      <c r="N18" s="761"/>
      <c r="O18" s="759"/>
      <c r="P18" s="759"/>
      <c r="Q18" s="788"/>
      <c r="R18" s="758"/>
      <c r="S18" s="759"/>
      <c r="T18" s="789"/>
      <c r="U18" s="758"/>
      <c r="V18" s="759"/>
      <c r="W18" s="759"/>
      <c r="X18" s="759"/>
      <c r="Y18" s="759"/>
      <c r="Z18" s="759"/>
      <c r="AA18" s="759"/>
      <c r="AB18" s="759"/>
      <c r="AC18" s="759"/>
      <c r="AD18" s="759"/>
      <c r="AE18" s="759"/>
      <c r="AF18" s="759"/>
      <c r="AG18" s="759"/>
      <c r="AH18" s="759"/>
      <c r="AI18" s="759"/>
      <c r="AJ18" s="759"/>
    </row>
    <row r="19" spans="1:36" s="37" customFormat="1" ht="24.95" customHeight="1">
      <c r="A19" s="753"/>
      <c r="B19" s="2501" t="s">
        <v>262</v>
      </c>
      <c r="C19" s="754">
        <f t="shared" si="0"/>
        <v>121869</v>
      </c>
      <c r="D19" s="755">
        <v>1</v>
      </c>
      <c r="E19" s="40">
        <v>271.39260227085487</v>
      </c>
      <c r="F19" s="764"/>
      <c r="G19" s="754">
        <f>SUM(G12:G18)</f>
        <v>5728</v>
      </c>
      <c r="H19" s="647">
        <f>G19/C19</f>
        <v>0.047001288268550656</v>
      </c>
      <c r="I19" s="40">
        <v>247</v>
      </c>
      <c r="J19" s="765"/>
      <c r="K19" s="754">
        <f>SUM(K12:K18)</f>
        <v>116141</v>
      </c>
      <c r="L19" s="647">
        <f>K19/C19</f>
        <v>0.9529987117314493</v>
      </c>
      <c r="M19" s="40">
        <v>273</v>
      </c>
      <c r="N19" s="757"/>
      <c r="O19" s="759"/>
      <c r="P19" s="759"/>
      <c r="Q19" s="788"/>
      <c r="R19" s="758"/>
      <c r="S19" s="759"/>
      <c r="T19" s="759"/>
      <c r="U19" s="759"/>
      <c r="V19" s="759"/>
      <c r="W19" s="759"/>
      <c r="X19" s="759"/>
      <c r="Y19" s="759"/>
      <c r="Z19" s="759"/>
      <c r="AA19" s="759"/>
      <c r="AB19" s="759"/>
      <c r="AC19" s="759"/>
      <c r="AD19" s="759"/>
      <c r="AE19" s="759"/>
      <c r="AF19" s="759"/>
      <c r="AG19" s="759"/>
      <c r="AH19" s="759"/>
      <c r="AI19" s="759"/>
      <c r="AJ19" s="759"/>
    </row>
    <row r="20" spans="1:36" s="9" customFormat="1" ht="5.1" customHeight="1">
      <c r="A20" s="766"/>
      <c r="B20" s="767"/>
      <c r="C20" s="768"/>
      <c r="D20" s="669"/>
      <c r="E20" s="141"/>
      <c r="F20" s="769"/>
      <c r="G20" s="785"/>
      <c r="H20" s="669"/>
      <c r="I20" s="141"/>
      <c r="J20" s="141"/>
      <c r="K20" s="786"/>
      <c r="L20" s="141"/>
      <c r="M20" s="141"/>
      <c r="N20" s="142"/>
      <c r="O20"/>
      <c r="P20"/>
      <c r="Q20"/>
      <c r="R20"/>
      <c r="S20"/>
      <c r="T20"/>
      <c r="U20"/>
      <c r="V20"/>
      <c r="W20"/>
      <c r="X20"/>
      <c r="Y20"/>
      <c r="Z20"/>
      <c r="AA20"/>
      <c r="AB20"/>
      <c r="AC20"/>
      <c r="AD20"/>
      <c r="AE20"/>
      <c r="AF20"/>
      <c r="AG20"/>
      <c r="AH20"/>
      <c r="AI20"/>
      <c r="AJ20"/>
    </row>
    <row r="21" spans="7:36" s="9" customFormat="1" ht="5.1" customHeight="1">
      <c r="G21" s="771"/>
      <c r="K21" s="787"/>
      <c r="L21" s="13"/>
      <c r="M21" s="13"/>
      <c r="N21" s="13"/>
      <c r="O21"/>
      <c r="P21"/>
      <c r="Q21"/>
      <c r="R21"/>
      <c r="S21"/>
      <c r="T21"/>
      <c r="U21"/>
      <c r="V21"/>
      <c r="W21"/>
      <c r="X21"/>
      <c r="Y21"/>
      <c r="Z21"/>
      <c r="AA21"/>
      <c r="AB21"/>
      <c r="AC21"/>
      <c r="AD21"/>
      <c r="AE21"/>
      <c r="AF21"/>
      <c r="AG21"/>
      <c r="AH21"/>
      <c r="AI21"/>
      <c r="AJ21"/>
    </row>
    <row r="22" spans="1:36" s="9" customFormat="1" ht="9.95" customHeight="1">
      <c r="A22" s="103" t="s">
        <v>454</v>
      </c>
      <c r="B22" s="633"/>
      <c r="G22" s="771"/>
      <c r="K22" s="787"/>
      <c r="L22" s="13"/>
      <c r="M22" s="13"/>
      <c r="N22" s="13"/>
      <c r="O22"/>
      <c r="P22"/>
      <c r="Q22"/>
      <c r="R22"/>
      <c r="S22"/>
      <c r="T22"/>
      <c r="U22"/>
      <c r="V22"/>
      <c r="W22"/>
      <c r="X22"/>
      <c r="Y22"/>
      <c r="Z22"/>
      <c r="AA22"/>
      <c r="AB22"/>
      <c r="AC22"/>
      <c r="AD22"/>
      <c r="AE22"/>
      <c r="AF22"/>
      <c r="AG22"/>
      <c r="AH22"/>
      <c r="AI22"/>
      <c r="AJ22"/>
    </row>
    <row r="23" spans="1:36" s="9" customFormat="1" ht="9.95" customHeight="1">
      <c r="A23" s="103" t="s">
        <v>492</v>
      </c>
      <c r="B23" s="633"/>
      <c r="G23" s="771"/>
      <c r="K23" s="787"/>
      <c r="L23" s="13"/>
      <c r="M23" s="13"/>
      <c r="N23" s="13"/>
      <c r="O23"/>
      <c r="P23"/>
      <c r="Q23"/>
      <c r="R23"/>
      <c r="S23"/>
      <c r="T23"/>
      <c r="U23"/>
      <c r="V23"/>
      <c r="W23"/>
      <c r="X23"/>
      <c r="Y23"/>
      <c r="Z23"/>
      <c r="AA23"/>
      <c r="AB23"/>
      <c r="AC23"/>
      <c r="AD23"/>
      <c r="AE23"/>
      <c r="AF23"/>
      <c r="AG23"/>
      <c r="AH23"/>
      <c r="AI23"/>
      <c r="AJ23"/>
    </row>
    <row r="24" spans="1:36" s="9" customFormat="1" ht="9.95" customHeight="1">
      <c r="A24" s="103" t="s">
        <v>281</v>
      </c>
      <c r="B24" s="633"/>
      <c r="G24" s="771"/>
      <c r="K24" s="771"/>
      <c r="O24"/>
      <c r="P24"/>
      <c r="Q24" s="790"/>
      <c r="R24"/>
      <c r="S24"/>
      <c r="T24"/>
      <c r="U24"/>
      <c r="V24"/>
      <c r="W24"/>
      <c r="X24"/>
      <c r="Y24"/>
      <c r="Z24"/>
      <c r="AA24"/>
      <c r="AB24"/>
      <c r="AC24"/>
      <c r="AD24"/>
      <c r="AE24"/>
      <c r="AF24"/>
      <c r="AG24"/>
      <c r="AH24"/>
      <c r="AI24"/>
      <c r="AJ24"/>
    </row>
    <row r="25" spans="1:36" s="9" customFormat="1" ht="9.95" customHeight="1">
      <c r="A25" s="103" t="s">
        <v>486</v>
      </c>
      <c r="B25" s="633"/>
      <c r="G25" s="771"/>
      <c r="K25" s="771"/>
      <c r="O25"/>
      <c r="P25"/>
      <c r="Q25"/>
      <c r="R25"/>
      <c r="S25"/>
      <c r="T25"/>
      <c r="V25"/>
      <c r="W25"/>
      <c r="X25"/>
      <c r="Y25"/>
      <c r="Z25"/>
      <c r="AA25"/>
      <c r="AB25"/>
      <c r="AC25"/>
      <c r="AD25"/>
      <c r="AE25"/>
      <c r="AF25"/>
      <c r="AG25"/>
      <c r="AH25"/>
      <c r="AI25"/>
      <c r="AJ25"/>
    </row>
    <row r="26" spans="2:36" s="9" customFormat="1" ht="9.95" customHeight="1">
      <c r="B26" s="633"/>
      <c r="G26" s="771"/>
      <c r="K26" s="771"/>
      <c r="O26"/>
      <c r="P26"/>
      <c r="Q26"/>
      <c r="R26"/>
      <c r="S26"/>
      <c r="T26"/>
      <c r="U26"/>
      <c r="V26"/>
      <c r="W26"/>
      <c r="X26"/>
      <c r="Y26"/>
      <c r="Z26"/>
      <c r="AA26"/>
      <c r="AB26"/>
      <c r="AC26"/>
      <c r="AD26"/>
      <c r="AE26"/>
      <c r="AF26"/>
      <c r="AG26"/>
      <c r="AH26"/>
      <c r="AI26"/>
      <c r="AJ26"/>
    </row>
    <row r="27" spans="2:36" s="9" customFormat="1" ht="9.95" customHeight="1">
      <c r="B27" s="633"/>
      <c r="G27" s="771"/>
      <c r="K27" s="771"/>
      <c r="O27"/>
      <c r="P27"/>
      <c r="Q27"/>
      <c r="R27"/>
      <c r="S27"/>
      <c r="T27"/>
      <c r="U27"/>
      <c r="V27"/>
      <c r="W27"/>
      <c r="X27"/>
      <c r="Y27"/>
      <c r="Z27"/>
      <c r="AA27"/>
      <c r="AB27"/>
      <c r="AC27"/>
      <c r="AD27"/>
      <c r="AE27"/>
      <c r="AF27"/>
      <c r="AG27"/>
      <c r="AH27"/>
      <c r="AI27"/>
      <c r="AJ27"/>
    </row>
    <row r="28" spans="7:36" s="9" customFormat="1" ht="9.95" customHeight="1">
      <c r="G28" s="771"/>
      <c r="K28" s="771"/>
      <c r="M28" s="375"/>
      <c r="N28" s="375"/>
      <c r="O28"/>
      <c r="P28"/>
      <c r="Q28"/>
      <c r="R28"/>
      <c r="S28"/>
      <c r="T28"/>
      <c r="U28"/>
      <c r="V28"/>
      <c r="W28"/>
      <c r="X28"/>
      <c r="Y28"/>
      <c r="Z28"/>
      <c r="AA28"/>
      <c r="AB28"/>
      <c r="AC28"/>
      <c r="AD28"/>
      <c r="AE28"/>
      <c r="AF28"/>
      <c r="AG28"/>
      <c r="AH28"/>
      <c r="AI28"/>
      <c r="AJ28"/>
    </row>
    <row r="29" spans="7:36" s="9" customFormat="1" ht="12.75">
      <c r="G29" s="771"/>
      <c r="K29" s="771"/>
      <c r="O29"/>
      <c r="P29"/>
      <c r="Q29"/>
      <c r="R29"/>
      <c r="S29"/>
      <c r="T29"/>
      <c r="U29"/>
      <c r="V29"/>
      <c r="W29"/>
      <c r="X29"/>
      <c r="Y29"/>
      <c r="Z29"/>
      <c r="AA29"/>
      <c r="AB29"/>
      <c r="AC29"/>
      <c r="AD29"/>
      <c r="AE29"/>
      <c r="AF29"/>
      <c r="AG29"/>
      <c r="AH29"/>
      <c r="AI29"/>
      <c r="AJ29"/>
    </row>
    <row r="30" spans="7:36" s="9" customFormat="1" ht="12.75">
      <c r="G30" s="771"/>
      <c r="K30" s="771"/>
      <c r="O30"/>
      <c r="P30"/>
      <c r="Q30"/>
      <c r="R30"/>
      <c r="S30"/>
      <c r="T30"/>
      <c r="U30"/>
      <c r="V30"/>
      <c r="W30"/>
      <c r="X30"/>
      <c r="Y30"/>
      <c r="Z30"/>
      <c r="AA30"/>
      <c r="AB30"/>
      <c r="AC30"/>
      <c r="AD30"/>
      <c r="AE30"/>
      <c r="AF30"/>
      <c r="AG30"/>
      <c r="AH30"/>
      <c r="AI30"/>
      <c r="AJ30"/>
    </row>
    <row r="31" spans="4:36" s="9" customFormat="1" ht="12.75">
      <c r="D31" s="771"/>
      <c r="G31" s="771"/>
      <c r="K31" s="771"/>
      <c r="O31"/>
      <c r="P31"/>
      <c r="Q31"/>
      <c r="R31"/>
      <c r="S31"/>
      <c r="T31"/>
      <c r="U31"/>
      <c r="V31"/>
      <c r="W31"/>
      <c r="X31"/>
      <c r="Y31"/>
      <c r="Z31"/>
      <c r="AA31"/>
      <c r="AB31"/>
      <c r="AC31"/>
      <c r="AD31"/>
      <c r="AE31"/>
      <c r="AF31"/>
      <c r="AG31"/>
      <c r="AH31"/>
      <c r="AI31"/>
      <c r="AJ31"/>
    </row>
  </sheetData>
  <mergeCells count="15">
    <mergeCell ref="E8:F8"/>
    <mergeCell ref="I8:J8"/>
    <mergeCell ref="M8:N8"/>
    <mergeCell ref="A9:B9"/>
    <mergeCell ref="E9:F9"/>
    <mergeCell ref="I9:J9"/>
    <mergeCell ref="M9:N9"/>
    <mergeCell ref="E7:F7"/>
    <mergeCell ref="I7:J7"/>
    <mergeCell ref="M7:N7"/>
    <mergeCell ref="A2:N2"/>
    <mergeCell ref="A3:N3"/>
    <mergeCell ref="C6:F6"/>
    <mergeCell ref="G6:J6"/>
    <mergeCell ref="K6:M6"/>
  </mergeCells>
  <printOptions/>
  <pageMargins left="0.7" right="0.7" top="0.75" bottom="0.75" header="0.3" footer="0.3"/>
  <pageSetup horizontalDpi="600" verticalDpi="60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AF77"/>
  <sheetViews>
    <sheetView workbookViewId="0" topLeftCell="A1"/>
  </sheetViews>
  <sheetFormatPr defaultColWidth="9.140625" defaultRowHeight="12.75"/>
  <cols>
    <col min="1" max="1" width="10.7109375" style="9" customWidth="1"/>
    <col min="2" max="2" width="22.28125" style="9" customWidth="1"/>
    <col min="3" max="3" width="18.7109375" style="9" customWidth="1"/>
    <col min="4" max="4" width="5.7109375" style="9" customWidth="1"/>
    <col min="5" max="5" width="18.140625" style="9" customWidth="1"/>
    <col min="6" max="6" width="18.7109375" style="9" customWidth="1"/>
    <col min="7" max="7" width="7.7109375" style="9" customWidth="1"/>
    <col min="8" max="8" width="18.140625" style="9" customWidth="1"/>
    <col min="9" max="9" width="9.140625" style="375" customWidth="1"/>
    <col min="10" max="10" width="12.00390625" style="9" bestFit="1" customWidth="1"/>
    <col min="11" max="11" width="9.140625" style="9" customWidth="1"/>
    <col min="12" max="12" width="11.00390625" style="9" bestFit="1" customWidth="1"/>
    <col min="13" max="14" width="12.28125" style="9" bestFit="1" customWidth="1"/>
    <col min="15" max="16384" width="9.140625" style="9" customWidth="1"/>
  </cols>
  <sheetData>
    <row r="1" spans="1:8" ht="5.1" customHeight="1">
      <c r="A1" s="634"/>
      <c r="B1" s="635"/>
      <c r="C1" s="635"/>
      <c r="D1" s="635"/>
      <c r="E1" s="635"/>
      <c r="F1" s="635"/>
      <c r="G1" s="635"/>
      <c r="H1" s="736"/>
    </row>
    <row r="2" spans="1:9" s="13" customFormat="1" ht="23.25">
      <c r="A2" s="791"/>
      <c r="B2" s="792" t="s">
        <v>493</v>
      </c>
      <c r="C2" s="11"/>
      <c r="D2" s="11"/>
      <c r="E2" s="11"/>
      <c r="F2" s="11"/>
      <c r="G2" s="11"/>
      <c r="H2" s="793"/>
      <c r="I2" s="512"/>
    </row>
    <row r="3" spans="1:8" ht="20.25">
      <c r="A3" s="2562" t="s">
        <v>494</v>
      </c>
      <c r="B3" s="2563"/>
      <c r="C3" s="2563"/>
      <c r="D3" s="2563"/>
      <c r="E3" s="2563"/>
      <c r="F3" s="2563"/>
      <c r="G3" s="2563"/>
      <c r="H3" s="2602"/>
    </row>
    <row r="4" spans="1:9" s="17" customFormat="1" ht="27" customHeight="1">
      <c r="A4" s="72"/>
      <c r="B4" s="794" t="s">
        <v>228</v>
      </c>
      <c r="C4" s="521"/>
      <c r="D4" s="521"/>
      <c r="E4" s="521"/>
      <c r="F4" s="521"/>
      <c r="G4" s="521"/>
      <c r="H4" s="795"/>
      <c r="I4" s="375"/>
    </row>
    <row r="5" spans="1:9" s="17" customFormat="1" ht="9.95" customHeight="1">
      <c r="A5" s="105"/>
      <c r="B5" s="106"/>
      <c r="C5" s="105"/>
      <c r="D5" s="106"/>
      <c r="E5" s="106"/>
      <c r="F5" s="636"/>
      <c r="G5" s="106"/>
      <c r="H5" s="108"/>
      <c r="I5" s="375"/>
    </row>
    <row r="6" spans="1:9" s="24" customFormat="1" ht="12.75" customHeight="1">
      <c r="A6" s="2618" t="s">
        <v>495</v>
      </c>
      <c r="B6" s="2617"/>
      <c r="C6" s="2618" t="s">
        <v>496</v>
      </c>
      <c r="D6" s="2619"/>
      <c r="E6" s="2664"/>
      <c r="F6" s="2616" t="s">
        <v>497</v>
      </c>
      <c r="G6" s="2619"/>
      <c r="H6" s="2617"/>
      <c r="I6" s="796"/>
    </row>
    <row r="7" spans="1:9" s="32" customFormat="1" ht="9.95" customHeight="1">
      <c r="A7" s="114"/>
      <c r="B7" s="115"/>
      <c r="C7" s="797"/>
      <c r="D7" s="117"/>
      <c r="E7" s="117"/>
      <c r="F7" s="798"/>
      <c r="G7" s="117"/>
      <c r="H7" s="748"/>
      <c r="I7" s="375"/>
    </row>
    <row r="8" spans="1:8" ht="9.95" customHeight="1">
      <c r="A8" s="119"/>
      <c r="B8" s="641"/>
      <c r="C8" s="122"/>
      <c r="D8" s="122"/>
      <c r="E8" s="123"/>
      <c r="F8" s="642"/>
      <c r="G8" s="123"/>
      <c r="H8" s="645"/>
    </row>
    <row r="9" spans="1:9" s="37" customFormat="1" ht="20.1" customHeight="1">
      <c r="A9" s="799"/>
      <c r="B9" s="2501" t="s">
        <v>498</v>
      </c>
      <c r="C9" s="800">
        <f>+'S-27'!C9+'S-28'!C9</f>
        <v>43938</v>
      </c>
      <c r="D9" s="801"/>
      <c r="E9" s="551">
        <f>C9/$C$27</f>
        <v>0.05670311971691028</v>
      </c>
      <c r="F9" s="802">
        <f>+'S-27'!E9+'S-28'!F9</f>
        <v>16945014.8</v>
      </c>
      <c r="G9" s="803"/>
      <c r="H9" s="804">
        <f>F9/$F$27</f>
        <v>0.0032760133512439696</v>
      </c>
      <c r="I9" s="796"/>
    </row>
    <row r="10" spans="1:9" s="37" customFormat="1" ht="20.1" customHeight="1">
      <c r="A10" s="799"/>
      <c r="B10" s="2501" t="s">
        <v>499</v>
      </c>
      <c r="C10" s="800">
        <f>+'S-27'!C10+'S-28'!C10</f>
        <v>106352</v>
      </c>
      <c r="D10" s="801"/>
      <c r="E10" s="551">
        <f aca="true" t="shared" si="0" ref="E10:E26">C10/$C$27</f>
        <v>0.13724999290210846</v>
      </c>
      <c r="F10" s="805">
        <f>'S-27'!E10+'S-28'!F10</f>
        <v>98522610.9</v>
      </c>
      <c r="G10" s="806"/>
      <c r="H10" s="804">
        <f aca="true" t="shared" si="1" ref="H10:H26">F10/$F$27</f>
        <v>0.019047571956550588</v>
      </c>
      <c r="I10" s="796"/>
    </row>
    <row r="11" spans="1:9" s="37" customFormat="1" ht="20.1" customHeight="1">
      <c r="A11" s="799"/>
      <c r="B11" s="2501" t="s">
        <v>500</v>
      </c>
      <c r="C11" s="800">
        <f>+'S-27'!C11+'S-28'!C11</f>
        <v>88727</v>
      </c>
      <c r="D11" s="801"/>
      <c r="E11" s="551">
        <f t="shared" si="0"/>
        <v>0.11450447683377254</v>
      </c>
      <c r="F11" s="805">
        <f>'S-27'!E11+'S-28'!F11</f>
        <v>130710415.1</v>
      </c>
      <c r="G11" s="807"/>
      <c r="H11" s="804">
        <f t="shared" si="1"/>
        <v>0.02527050404312667</v>
      </c>
      <c r="I11" s="796"/>
    </row>
    <row r="12" spans="1:9" s="37" customFormat="1" ht="20.1" customHeight="1">
      <c r="A12" s="799"/>
      <c r="B12" s="2501" t="s">
        <v>501</v>
      </c>
      <c r="C12" s="800">
        <f>+'S-27'!C12+'S-28'!C12</f>
        <v>63099</v>
      </c>
      <c r="D12" s="801"/>
      <c r="E12" s="551">
        <f t="shared" si="0"/>
        <v>0.08143088331324415</v>
      </c>
      <c r="F12" s="805">
        <f>'S-27'!E12+'S-28'!F12</f>
        <v>131033475.6</v>
      </c>
      <c r="G12" s="807"/>
      <c r="H12" s="804">
        <f t="shared" si="1"/>
        <v>0.02533296197094504</v>
      </c>
      <c r="I12" s="796"/>
    </row>
    <row r="13" spans="1:9" s="37" customFormat="1" ht="20.1" customHeight="1">
      <c r="A13" s="799"/>
      <c r="B13" s="2501" t="s">
        <v>502</v>
      </c>
      <c r="C13" s="800">
        <f>+'S-27'!C13+'S-28'!C13</f>
        <v>52675</v>
      </c>
      <c r="D13" s="801"/>
      <c r="E13" s="551">
        <f t="shared" si="0"/>
        <v>0.06797844305813303</v>
      </c>
      <c r="F13" s="805">
        <f>'S-27'!E13+'S-28'!F13</f>
        <v>140914639.2</v>
      </c>
      <c r="G13" s="807"/>
      <c r="H13" s="804">
        <f t="shared" si="1"/>
        <v>0.027243306946236882</v>
      </c>
      <c r="I13" s="796"/>
    </row>
    <row r="14" spans="1:9" s="37" customFormat="1" ht="20.1" customHeight="1">
      <c r="A14" s="799"/>
      <c r="B14" s="2501" t="s">
        <v>503</v>
      </c>
      <c r="C14" s="800">
        <f>+'S-27'!C14+'S-28'!C14</f>
        <v>40450</v>
      </c>
      <c r="D14" s="801"/>
      <c r="E14" s="551">
        <f t="shared" si="0"/>
        <v>0.05220176595541492</v>
      </c>
      <c r="F14" s="805">
        <f>'S-27'!E14+'S-28'!F14</f>
        <v>132702180.5</v>
      </c>
      <c r="G14" s="807"/>
      <c r="H14" s="804">
        <f t="shared" si="1"/>
        <v>0.025655576002045575</v>
      </c>
      <c r="I14" s="796"/>
    </row>
    <row r="15" spans="1:9" s="37" customFormat="1" ht="20.1" customHeight="1">
      <c r="A15" s="799"/>
      <c r="B15" s="2501" t="s">
        <v>504</v>
      </c>
      <c r="C15" s="800">
        <f>+'S-27'!C15+'S-28'!C15</f>
        <v>36557</v>
      </c>
      <c r="D15" s="801"/>
      <c r="E15" s="551">
        <f t="shared" si="0"/>
        <v>0.047177749271498225</v>
      </c>
      <c r="F15" s="805">
        <f>'S-27'!E15+'S-28'!F15</f>
        <v>141414891.5</v>
      </c>
      <c r="G15" s="807"/>
      <c r="H15" s="804">
        <f t="shared" si="1"/>
        <v>0.027340021716517907</v>
      </c>
      <c r="I15" s="796"/>
    </row>
    <row r="16" spans="1:9" s="37" customFormat="1" ht="20.1" customHeight="1">
      <c r="A16" s="799"/>
      <c r="B16" s="2501" t="s">
        <v>505</v>
      </c>
      <c r="C16" s="800">
        <f>+'S-27'!C16+'S-28'!C16</f>
        <v>28501</v>
      </c>
      <c r="D16" s="801"/>
      <c r="E16" s="551">
        <f t="shared" si="0"/>
        <v>0.03678127395538394</v>
      </c>
      <c r="F16" s="805">
        <f>'S-27'!E16+'S-28'!F16</f>
        <v>127759803.39999999</v>
      </c>
      <c r="G16" s="807"/>
      <c r="H16" s="804">
        <f t="shared" si="1"/>
        <v>0.024700056425486547</v>
      </c>
      <c r="I16" s="796"/>
    </row>
    <row r="17" spans="1:9" s="37" customFormat="1" ht="20.1" customHeight="1">
      <c r="A17" s="799"/>
      <c r="B17" s="2501" t="s">
        <v>506</v>
      </c>
      <c r="C17" s="800">
        <f>+'S-27'!C17+'S-28'!C17</f>
        <v>27025</v>
      </c>
      <c r="D17" s="801"/>
      <c r="E17" s="551">
        <f t="shared" si="0"/>
        <v>0.03487645797144841</v>
      </c>
      <c r="F17" s="805">
        <f>'S-27'!E17+'S-28'!F17</f>
        <v>137122415.6</v>
      </c>
      <c r="G17" s="807"/>
      <c r="H17" s="804">
        <f t="shared" si="1"/>
        <v>0.026510148829166223</v>
      </c>
      <c r="I17" s="796"/>
    </row>
    <row r="18" spans="1:9" s="37" customFormat="1" ht="20.1" customHeight="1">
      <c r="A18" s="799"/>
      <c r="B18" s="2501" t="s">
        <v>507</v>
      </c>
      <c r="C18" s="800">
        <f>+'S-27'!C18+'S-28'!C18</f>
        <v>22561</v>
      </c>
      <c r="D18" s="801"/>
      <c r="E18" s="551">
        <f t="shared" si="0"/>
        <v>0.02911555109320435</v>
      </c>
      <c r="F18" s="805">
        <f>'S-27'!E18+'S-28'!F18</f>
        <v>128245035.4</v>
      </c>
      <c r="G18" s="807"/>
      <c r="H18" s="804">
        <f t="shared" si="1"/>
        <v>0.024793867291349636</v>
      </c>
      <c r="I18" s="796"/>
    </row>
    <row r="19" spans="1:9" s="37" customFormat="1" ht="20.1" customHeight="1">
      <c r="A19" s="799"/>
      <c r="B19" s="2501" t="s">
        <v>508</v>
      </c>
      <c r="C19" s="800">
        <f>+'S-27'!C19+'S-28'!C19</f>
        <v>21769</v>
      </c>
      <c r="D19" s="801"/>
      <c r="E19" s="551">
        <f t="shared" si="0"/>
        <v>0.028093454711580403</v>
      </c>
      <c r="F19" s="805">
        <f>'S-27'!E19+'S-28'!F19</f>
        <v>136407872.5</v>
      </c>
      <c r="G19" s="807"/>
      <c r="H19" s="804">
        <f t="shared" si="1"/>
        <v>0.026372004793102043</v>
      </c>
      <c r="I19" s="796"/>
    </row>
    <row r="20" spans="1:9" s="37" customFormat="1" ht="20.1" customHeight="1">
      <c r="A20" s="799"/>
      <c r="B20" s="2501" t="s">
        <v>509</v>
      </c>
      <c r="C20" s="800">
        <f>+'S-27'!C20+'S-28'!C20</f>
        <v>18979</v>
      </c>
      <c r="D20" s="801"/>
      <c r="E20" s="551">
        <f t="shared" si="0"/>
        <v>0.024492887912677865</v>
      </c>
      <c r="F20" s="805">
        <f>'S-27'!E20+'S-28'!F20</f>
        <v>130667939</v>
      </c>
      <c r="G20" s="807"/>
      <c r="H20" s="804">
        <f t="shared" si="1"/>
        <v>0.025262292054388326</v>
      </c>
      <c r="I20" s="796"/>
    </row>
    <row r="21" spans="1:9" s="37" customFormat="1" ht="20.1" customHeight="1">
      <c r="A21" s="799"/>
      <c r="B21" s="2501" t="s">
        <v>510</v>
      </c>
      <c r="C21" s="800">
        <f>+'S-27'!C21+'S-28'!C21</f>
        <v>45086</v>
      </c>
      <c r="D21" s="801"/>
      <c r="E21" s="551">
        <f t="shared" si="0"/>
        <v>0.05818464325997125</v>
      </c>
      <c r="F21" s="805">
        <f>'S-27'!E21+'S-28'!F21</f>
        <v>362743164.09999996</v>
      </c>
      <c r="G21" s="807"/>
      <c r="H21" s="804">
        <f t="shared" si="1"/>
        <v>0.07012985604852243</v>
      </c>
      <c r="I21" s="796"/>
    </row>
    <row r="22" spans="1:9" s="37" customFormat="1" ht="20.1" customHeight="1">
      <c r="A22" s="799"/>
      <c r="B22" s="2501" t="s">
        <v>511</v>
      </c>
      <c r="C22" s="800">
        <f>+'S-27'!C22+'S-28'!C22</f>
        <v>48096</v>
      </c>
      <c r="D22" s="801"/>
      <c r="E22" s="551">
        <f t="shared" si="0"/>
        <v>0.06206912572043599</v>
      </c>
      <c r="F22" s="805">
        <f>'S-27'!E22+'S-28'!F22</f>
        <v>500892439.3</v>
      </c>
      <c r="G22" s="807"/>
      <c r="H22" s="804">
        <f t="shared" si="1"/>
        <v>0.09683852968272176</v>
      </c>
      <c r="I22" s="796"/>
    </row>
    <row r="23" spans="1:9" s="37" customFormat="1" ht="20.1" customHeight="1">
      <c r="A23" s="799"/>
      <c r="B23" s="2501" t="s">
        <v>512</v>
      </c>
      <c r="C23" s="800">
        <f>+'S-27'!C23+'S-28'!C23</f>
        <v>64201</v>
      </c>
      <c r="D23" s="801"/>
      <c r="E23" s="551">
        <f t="shared" si="0"/>
        <v>0.08285304267252393</v>
      </c>
      <c r="F23" s="805">
        <f>'S-27'!E23+'S-28'!F23</f>
        <v>964832035</v>
      </c>
      <c r="G23" s="807"/>
      <c r="H23" s="804">
        <f t="shared" si="1"/>
        <v>0.1865328927519077</v>
      </c>
      <c r="I23" s="796"/>
    </row>
    <row r="24" spans="1:9" s="37" customFormat="1" ht="20.1" customHeight="1">
      <c r="A24" s="799"/>
      <c r="B24" s="2501" t="s">
        <v>513</v>
      </c>
      <c r="C24" s="800">
        <f>+'S-27'!C24+'S-28'!C24</f>
        <v>37062</v>
      </c>
      <c r="D24" s="801"/>
      <c r="E24" s="551">
        <f t="shared" si="0"/>
        <v>0.04782946476735692</v>
      </c>
      <c r="F24" s="805">
        <f>'S-27'!E24+'S-28'!F24</f>
        <v>772587835.5999999</v>
      </c>
      <c r="G24" s="807"/>
      <c r="H24" s="804">
        <f t="shared" si="1"/>
        <v>0.1493659400305912</v>
      </c>
      <c r="I24" s="796"/>
    </row>
    <row r="25" spans="1:9" s="37" customFormat="1" ht="20.1" customHeight="1">
      <c r="A25" s="799"/>
      <c r="B25" s="2501" t="s">
        <v>514</v>
      </c>
      <c r="C25" s="800">
        <f>+'S-27'!C25+'S-28'!C25</f>
        <v>13913</v>
      </c>
      <c r="D25" s="801"/>
      <c r="E25" s="551">
        <f t="shared" si="0"/>
        <v>0.01795508454234086</v>
      </c>
      <c r="F25" s="805">
        <f>'S-27'!E25+'S-28'!F25</f>
        <v>373803357.9</v>
      </c>
      <c r="G25" s="807"/>
      <c r="H25" s="804">
        <f t="shared" si="1"/>
        <v>0.07226814527304089</v>
      </c>
      <c r="I25" s="796"/>
    </row>
    <row r="26" spans="1:9" s="37" customFormat="1" ht="20.1" customHeight="1">
      <c r="A26" s="799"/>
      <c r="B26" s="2501" t="s">
        <v>515</v>
      </c>
      <c r="C26" s="800">
        <f>+'S-27'!C26+'S-28'!C26</f>
        <v>15887</v>
      </c>
      <c r="D26" s="801"/>
      <c r="E26" s="551">
        <f t="shared" si="0"/>
        <v>0.020502582341994483</v>
      </c>
      <c r="F26" s="805">
        <f>'S-27'!E26+'S-28'!F26</f>
        <v>745144734.6</v>
      </c>
      <c r="G26" s="807"/>
      <c r="H26" s="804">
        <f t="shared" si="1"/>
        <v>0.1440603108330566</v>
      </c>
      <c r="I26" s="796"/>
    </row>
    <row r="27" spans="1:9" s="37" customFormat="1" ht="20.1" customHeight="1">
      <c r="A27" s="799"/>
      <c r="B27" s="2501" t="s">
        <v>262</v>
      </c>
      <c r="C27" s="800">
        <f>SUM(C9:C26)</f>
        <v>774878</v>
      </c>
      <c r="D27" s="801"/>
      <c r="E27" s="551">
        <v>1</v>
      </c>
      <c r="F27" s="802">
        <f>SUM(F9:F26)</f>
        <v>5172449860</v>
      </c>
      <c r="G27" s="803"/>
      <c r="H27" s="804">
        <f>F27/$F$27</f>
        <v>1</v>
      </c>
      <c r="I27" s="796"/>
    </row>
    <row r="28" spans="1:8" ht="5.1" customHeight="1">
      <c r="A28" s="137"/>
      <c r="B28" s="808"/>
      <c r="C28" s="140"/>
      <c r="D28" s="140"/>
      <c r="E28" s="141"/>
      <c r="F28" s="665"/>
      <c r="G28" s="141"/>
      <c r="H28" s="672"/>
    </row>
    <row r="29" spans="1:8" ht="5.1" customHeight="1">
      <c r="A29" s="143"/>
      <c r="B29" s="143"/>
      <c r="C29" s="58"/>
      <c r="D29" s="58"/>
      <c r="E29" s="146"/>
      <c r="F29" s="146"/>
      <c r="G29" s="146"/>
      <c r="H29" s="146"/>
    </row>
    <row r="30" spans="1:32" ht="9.95" customHeight="1">
      <c r="A30" s="103" t="s">
        <v>454</v>
      </c>
      <c r="C30" s="633"/>
      <c r="D30" s="633"/>
      <c r="I30" s="9"/>
      <c r="K30"/>
      <c r="L30"/>
      <c r="M30"/>
      <c r="N30"/>
      <c r="O30"/>
      <c r="P30"/>
      <c r="Q30"/>
      <c r="R30"/>
      <c r="S30"/>
      <c r="T30"/>
      <c r="U30"/>
      <c r="V30"/>
      <c r="W30"/>
      <c r="X30"/>
      <c r="Y30"/>
      <c r="Z30"/>
      <c r="AA30"/>
      <c r="AB30"/>
      <c r="AC30"/>
      <c r="AD30"/>
      <c r="AE30"/>
      <c r="AF30"/>
    </row>
    <row r="31" spans="1:32" ht="9.95" customHeight="1">
      <c r="A31" s="103" t="s">
        <v>516</v>
      </c>
      <c r="C31" s="633"/>
      <c r="D31" s="633"/>
      <c r="I31" s="9"/>
      <c r="K31"/>
      <c r="L31"/>
      <c r="M31"/>
      <c r="N31"/>
      <c r="O31"/>
      <c r="P31"/>
      <c r="Q31"/>
      <c r="R31"/>
      <c r="S31"/>
      <c r="T31"/>
      <c r="U31"/>
      <c r="V31"/>
      <c r="W31"/>
      <c r="X31"/>
      <c r="Y31"/>
      <c r="Z31"/>
      <c r="AA31"/>
      <c r="AB31"/>
      <c r="AC31"/>
      <c r="AD31"/>
      <c r="AE31"/>
      <c r="AF31"/>
    </row>
    <row r="32" spans="1:32" ht="9.95" customHeight="1">
      <c r="A32" s="103" t="s">
        <v>281</v>
      </c>
      <c r="C32" s="103"/>
      <c r="D32" s="103"/>
      <c r="E32" s="103"/>
      <c r="F32" s="103"/>
      <c r="G32" s="103"/>
      <c r="H32" s="103"/>
      <c r="I32" s="9"/>
      <c r="K32"/>
      <c r="L32"/>
      <c r="M32"/>
      <c r="N32"/>
      <c r="O32"/>
      <c r="P32"/>
      <c r="Q32"/>
      <c r="R32"/>
      <c r="S32"/>
      <c r="T32"/>
      <c r="U32"/>
      <c r="V32"/>
      <c r="W32"/>
      <c r="X32"/>
      <c r="Y32"/>
      <c r="Z32"/>
      <c r="AA32"/>
      <c r="AB32"/>
      <c r="AC32"/>
      <c r="AD32"/>
      <c r="AE32"/>
      <c r="AF32"/>
    </row>
    <row r="33" spans="1:9" s="13" customFormat="1" ht="9.95" customHeight="1">
      <c r="A33" s="103" t="s">
        <v>486</v>
      </c>
      <c r="B33" s="57"/>
      <c r="C33" s="58"/>
      <c r="D33" s="58"/>
      <c r="E33" s="58"/>
      <c r="F33" s="809"/>
      <c r="G33" s="809"/>
      <c r="H33" s="151"/>
      <c r="I33" s="512"/>
    </row>
    <row r="34" spans="1:9" s="13" customFormat="1" ht="12.75">
      <c r="A34" s="150"/>
      <c r="B34" s="150"/>
      <c r="C34" s="151"/>
      <c r="D34" s="151"/>
      <c r="E34" s="151"/>
      <c r="F34" s="9"/>
      <c r="G34" s="9"/>
      <c r="H34" s="9"/>
      <c r="I34" s="512"/>
    </row>
    <row r="35" ht="12.75">
      <c r="H35" s="810"/>
    </row>
    <row r="36" spans="3:8" ht="12.75">
      <c r="C36" s="811"/>
      <c r="D36" s="811"/>
      <c r="H36" s="810" t="s">
        <v>257</v>
      </c>
    </row>
    <row r="37" spans="5:8" ht="12.75">
      <c r="E37" s="810" t="s">
        <v>257</v>
      </c>
      <c r="F37" s="232" t="s">
        <v>257</v>
      </c>
      <c r="H37" s="810" t="s">
        <v>257</v>
      </c>
    </row>
    <row r="39" ht="12.75">
      <c r="E39" s="810"/>
    </row>
    <row r="40" spans="3:8" ht="12.75">
      <c r="C40" s="771"/>
      <c r="D40" s="771"/>
      <c r="E40" s="812"/>
      <c r="F40" s="771"/>
      <c r="G40" s="771"/>
      <c r="H40" s="812"/>
    </row>
    <row r="48" spans="1:9" ht="12.75">
      <c r="A48" s="375"/>
      <c r="I48" s="9"/>
    </row>
    <row r="49" spans="1:9" ht="12.75">
      <c r="A49" s="375"/>
      <c r="I49" s="9"/>
    </row>
    <row r="50" spans="1:9" ht="12.75">
      <c r="A50" s="375"/>
      <c r="I50" s="9"/>
    </row>
    <row r="51" spans="1:9" ht="12.75">
      <c r="A51" s="375"/>
      <c r="I51" s="9"/>
    </row>
    <row r="52" spans="1:9" ht="12.75">
      <c r="A52" s="375"/>
      <c r="I52" s="9"/>
    </row>
    <row r="53" spans="1:9" ht="12.75">
      <c r="A53" s="375"/>
      <c r="I53" s="9"/>
    </row>
    <row r="54" spans="1:9" ht="12.75">
      <c r="A54" s="375"/>
      <c r="I54" s="9"/>
    </row>
    <row r="55" spans="1:9" ht="12.75">
      <c r="A55" s="375"/>
      <c r="I55" s="9"/>
    </row>
    <row r="56" spans="1:9" ht="12.75">
      <c r="A56" s="375"/>
      <c r="I56" s="9"/>
    </row>
    <row r="57" spans="1:9" ht="12.75">
      <c r="A57" s="375"/>
      <c r="I57" s="9"/>
    </row>
    <row r="58" spans="1:9" ht="12.75">
      <c r="A58" s="375"/>
      <c r="I58" s="9"/>
    </row>
    <row r="59" spans="1:9" ht="12.75">
      <c r="A59" s="375"/>
      <c r="I59" s="9"/>
    </row>
    <row r="60" spans="1:9" ht="12.75">
      <c r="A60" s="375"/>
      <c r="I60" s="9"/>
    </row>
    <row r="61" spans="1:9" ht="12.75">
      <c r="A61" s="375"/>
      <c r="I61" s="9"/>
    </row>
    <row r="62" spans="1:9" ht="12.75">
      <c r="A62" s="375"/>
      <c r="I62" s="9"/>
    </row>
    <row r="63" spans="1:9" ht="12.75">
      <c r="A63" s="375"/>
      <c r="I63" s="9"/>
    </row>
    <row r="64" spans="1:9" ht="12.75">
      <c r="A64" s="375"/>
      <c r="I64" s="9"/>
    </row>
    <row r="65" spans="1:9" ht="12.75">
      <c r="A65" s="375"/>
      <c r="I65" s="9"/>
    </row>
    <row r="66" spans="1:9" ht="12.75">
      <c r="A66" s="375"/>
      <c r="I66" s="9"/>
    </row>
    <row r="67" spans="1:9" ht="12.75">
      <c r="A67" s="375"/>
      <c r="I67" s="9"/>
    </row>
    <row r="68" spans="1:9" ht="12.75">
      <c r="A68" s="375"/>
      <c r="I68" s="9"/>
    </row>
    <row r="69" spans="1:9" ht="12.75">
      <c r="A69" s="375"/>
      <c r="I69" s="9"/>
    </row>
    <row r="70" spans="1:9" ht="12.75">
      <c r="A70" s="375"/>
      <c r="I70" s="9"/>
    </row>
    <row r="71" spans="1:9" ht="12.75">
      <c r="A71" s="375"/>
      <c r="I71" s="9"/>
    </row>
    <row r="72" spans="1:9" ht="12.75">
      <c r="A72" s="375"/>
      <c r="I72" s="9"/>
    </row>
    <row r="73" spans="1:9" ht="12.75">
      <c r="A73" s="375"/>
      <c r="I73" s="9"/>
    </row>
    <row r="74" spans="1:9" ht="12.75">
      <c r="A74" s="375"/>
      <c r="I74" s="9"/>
    </row>
    <row r="75" spans="1:9" ht="12.75">
      <c r="A75" s="375"/>
      <c r="I75" s="9"/>
    </row>
    <row r="76" spans="1:9" ht="12.75">
      <c r="A76" s="375"/>
      <c r="I76" s="9"/>
    </row>
    <row r="77" spans="1:9" ht="12.75">
      <c r="A77" s="375"/>
      <c r="I77" s="9"/>
    </row>
  </sheetData>
  <mergeCells count="4">
    <mergeCell ref="A3:H3"/>
    <mergeCell ref="A6:B6"/>
    <mergeCell ref="C6:E6"/>
    <mergeCell ref="F6:H6"/>
  </mergeCells>
  <printOptions/>
  <pageMargins left="0.7" right="0.7" top="0.75" bottom="0.75" header="0.3" footer="0.3"/>
  <pageSetup horizontalDpi="600" verticalDpi="60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AG36"/>
  <sheetViews>
    <sheetView workbookViewId="0" topLeftCell="A1"/>
  </sheetViews>
  <sheetFormatPr defaultColWidth="9.140625" defaultRowHeight="12.75"/>
  <cols>
    <col min="1" max="1" width="10.7109375" style="9" customWidth="1"/>
    <col min="2" max="2" width="22.28125" style="9" customWidth="1"/>
    <col min="3" max="3" width="23.7109375" style="829" customWidth="1"/>
    <col min="4" max="4" width="18.140625" style="9" customWidth="1"/>
    <col min="5" max="5" width="18.7109375" style="9" customWidth="1"/>
    <col min="6" max="6" width="7.7109375" style="9" customWidth="1"/>
    <col min="7" max="7" width="18.140625" style="9" customWidth="1"/>
    <col min="9" max="9" width="21.421875" style="0" customWidth="1"/>
    <col min="11" max="12" width="17.00390625" style="0" bestFit="1" customWidth="1"/>
    <col min="13" max="13" width="11.00390625" style="0" bestFit="1" customWidth="1"/>
  </cols>
  <sheetData>
    <row r="1" spans="1:8" s="9" customFormat="1" ht="12.75">
      <c r="A1" s="634"/>
      <c r="B1" s="635"/>
      <c r="C1" s="813"/>
      <c r="D1" s="635"/>
      <c r="E1" s="635"/>
      <c r="F1" s="635"/>
      <c r="G1" s="736"/>
      <c r="H1" s="375"/>
    </row>
    <row r="2" spans="1:8" s="13" customFormat="1" ht="20.25" customHeight="1">
      <c r="A2" s="2560" t="s">
        <v>517</v>
      </c>
      <c r="B2" s="2561"/>
      <c r="C2" s="2561"/>
      <c r="D2" s="2561"/>
      <c r="E2" s="2561"/>
      <c r="F2" s="2561"/>
      <c r="G2" s="2634"/>
      <c r="H2" s="512"/>
    </row>
    <row r="3" spans="1:8" s="9" customFormat="1" ht="20.25">
      <c r="A3" s="2562" t="s">
        <v>57</v>
      </c>
      <c r="B3" s="2563"/>
      <c r="C3" s="2563"/>
      <c r="D3" s="2563"/>
      <c r="E3" s="2563"/>
      <c r="F3" s="2563"/>
      <c r="G3" s="2602"/>
      <c r="H3" s="375"/>
    </row>
    <row r="4" spans="1:8" s="17" customFormat="1" ht="20.25">
      <c r="A4" s="2659" t="s">
        <v>228</v>
      </c>
      <c r="B4" s="2660"/>
      <c r="C4" s="2660"/>
      <c r="D4" s="2660"/>
      <c r="E4" s="2660"/>
      <c r="F4" s="2660"/>
      <c r="G4" s="2661"/>
      <c r="H4" s="375"/>
    </row>
    <row r="5" spans="1:8" s="17" customFormat="1" ht="12.75">
      <c r="A5" s="105"/>
      <c r="B5" s="106"/>
      <c r="C5" s="814"/>
      <c r="D5" s="106"/>
      <c r="E5" s="636"/>
      <c r="F5" s="106"/>
      <c r="G5" s="108"/>
      <c r="H5" s="375"/>
    </row>
    <row r="6" spans="1:8" s="24" customFormat="1" ht="12.75">
      <c r="A6" s="2618" t="s">
        <v>495</v>
      </c>
      <c r="B6" s="2617"/>
      <c r="C6" s="2618" t="s">
        <v>518</v>
      </c>
      <c r="D6" s="2664"/>
      <c r="E6" s="2616" t="s">
        <v>497</v>
      </c>
      <c r="F6" s="2619"/>
      <c r="G6" s="2617"/>
      <c r="H6" s="796"/>
    </row>
    <row r="7" spans="1:8" s="32" customFormat="1" ht="12.75">
      <c r="A7" s="114"/>
      <c r="B7" s="115"/>
      <c r="C7" s="815"/>
      <c r="D7" s="117"/>
      <c r="E7" s="798"/>
      <c r="F7" s="117"/>
      <c r="G7" s="748"/>
      <c r="H7" s="375"/>
    </row>
    <row r="8" spans="1:8" s="9" customFormat="1" ht="12.75">
      <c r="A8" s="119"/>
      <c r="B8" s="641"/>
      <c r="C8" s="816"/>
      <c r="D8" s="123"/>
      <c r="E8" s="642"/>
      <c r="F8" s="123"/>
      <c r="G8" s="645"/>
      <c r="H8" s="375"/>
    </row>
    <row r="9" spans="1:12" s="37" customFormat="1" ht="19.5" customHeight="1">
      <c r="A9" s="799"/>
      <c r="B9" s="2501" t="s">
        <v>498</v>
      </c>
      <c r="C9" s="817">
        <v>33825</v>
      </c>
      <c r="D9" s="551">
        <f>C9/$C$27</f>
        <v>0.051798673525173464</v>
      </c>
      <c r="E9" s="802">
        <v>13136680.1</v>
      </c>
      <c r="F9" s="803"/>
      <c r="G9" s="804">
        <f>E9/$E$27</f>
        <v>0.002748738204386365</v>
      </c>
      <c r="H9" s="796"/>
      <c r="I9" s="721"/>
      <c r="K9" s="818"/>
      <c r="L9" s="819"/>
    </row>
    <row r="10" spans="1:12" s="37" customFormat="1" ht="19.5" customHeight="1">
      <c r="A10" s="799"/>
      <c r="B10" s="2501" t="s">
        <v>499</v>
      </c>
      <c r="C10" s="820">
        <v>72346</v>
      </c>
      <c r="D10" s="551">
        <f aca="true" t="shared" si="0" ref="D10:D26">C10/$C$27</f>
        <v>0.11078867213162452</v>
      </c>
      <c r="E10" s="821">
        <v>64870635.7</v>
      </c>
      <c r="F10" s="806"/>
      <c r="G10" s="804">
        <f aca="true" t="shared" si="1" ref="G10:G26">E10/$E$27</f>
        <v>0.013573626923549737</v>
      </c>
      <c r="H10" s="796"/>
      <c r="I10" s="721"/>
      <c r="K10" s="818"/>
      <c r="L10" s="819"/>
    </row>
    <row r="11" spans="1:12" s="37" customFormat="1" ht="19.5" customHeight="1">
      <c r="A11" s="799"/>
      <c r="B11" s="2501" t="s">
        <v>500</v>
      </c>
      <c r="C11" s="820">
        <v>65805</v>
      </c>
      <c r="D11" s="551">
        <f t="shared" si="0"/>
        <v>0.10077196485806475</v>
      </c>
      <c r="E11" s="822">
        <v>96959716.1</v>
      </c>
      <c r="F11" s="807"/>
      <c r="G11" s="804">
        <f t="shared" si="1"/>
        <v>0.020287993153652706</v>
      </c>
      <c r="H11" s="796"/>
      <c r="I11" s="721"/>
      <c r="K11" s="818"/>
      <c r="L11" s="819"/>
    </row>
    <row r="12" spans="1:12" s="37" customFormat="1" ht="19.5" customHeight="1">
      <c r="A12" s="799"/>
      <c r="B12" s="2501" t="s">
        <v>501</v>
      </c>
      <c r="C12" s="820">
        <v>51982</v>
      </c>
      <c r="D12" s="551">
        <f t="shared" si="0"/>
        <v>0.07960380331664647</v>
      </c>
      <c r="E12" s="822">
        <v>107439631.2</v>
      </c>
      <c r="F12" s="807"/>
      <c r="G12" s="804">
        <f t="shared" si="1"/>
        <v>0.022480825954239482</v>
      </c>
      <c r="H12" s="796"/>
      <c r="I12" s="721"/>
      <c r="K12" s="818"/>
      <c r="L12" s="819"/>
    </row>
    <row r="13" spans="1:12" s="37" customFormat="1" ht="19.5" customHeight="1">
      <c r="A13" s="799"/>
      <c r="B13" s="2501" t="s">
        <v>502</v>
      </c>
      <c r="C13" s="820">
        <v>44336</v>
      </c>
      <c r="D13" s="551">
        <f t="shared" si="0"/>
        <v>0.06789492947264127</v>
      </c>
      <c r="E13" s="822">
        <v>117802176.5</v>
      </c>
      <c r="F13" s="807"/>
      <c r="G13" s="804">
        <f t="shared" si="1"/>
        <v>0.02464910012579325</v>
      </c>
      <c r="H13" s="796"/>
      <c r="I13" s="721"/>
      <c r="K13" s="818"/>
      <c r="L13" s="819"/>
    </row>
    <row r="14" spans="1:12" s="37" customFormat="1" ht="19.5" customHeight="1">
      <c r="A14" s="799"/>
      <c r="B14" s="2501" t="s">
        <v>503</v>
      </c>
      <c r="C14" s="820">
        <v>34047</v>
      </c>
      <c r="D14" s="551">
        <f t="shared" si="0"/>
        <v>0.05213863821172449</v>
      </c>
      <c r="E14" s="822">
        <v>110964296.8</v>
      </c>
      <c r="F14" s="807"/>
      <c r="G14" s="804">
        <f t="shared" si="1"/>
        <v>0.023218332152050172</v>
      </c>
      <c r="H14" s="796"/>
      <c r="I14" s="721"/>
      <c r="K14" s="818"/>
      <c r="L14" s="819"/>
    </row>
    <row r="15" spans="1:12" s="37" customFormat="1" ht="19.5" customHeight="1">
      <c r="A15" s="799"/>
      <c r="B15" s="2501" t="s">
        <v>504</v>
      </c>
      <c r="C15" s="820">
        <v>31490</v>
      </c>
      <c r="D15" s="551">
        <f t="shared" si="0"/>
        <v>0.04822291882653991</v>
      </c>
      <c r="E15" s="822">
        <v>121106508.6</v>
      </c>
      <c r="F15" s="807"/>
      <c r="G15" s="804">
        <f t="shared" si="1"/>
        <v>0.02534050341902334</v>
      </c>
      <c r="H15" s="796"/>
      <c r="I15" s="721"/>
      <c r="K15" s="818"/>
      <c r="L15" s="819"/>
    </row>
    <row r="16" spans="1:12" s="37" customFormat="1" ht="19.5" customHeight="1">
      <c r="A16" s="799"/>
      <c r="B16" s="2501" t="s">
        <v>505</v>
      </c>
      <c r="C16" s="820">
        <v>24981</v>
      </c>
      <c r="D16" s="551">
        <f t="shared" si="0"/>
        <v>0.038255215471762256</v>
      </c>
      <c r="E16" s="822">
        <v>111423607.3</v>
      </c>
      <c r="F16" s="807"/>
      <c r="G16" s="804">
        <f t="shared" si="1"/>
        <v>0.023314438954485425</v>
      </c>
      <c r="H16" s="796"/>
      <c r="I16" s="721"/>
      <c r="K16" s="818"/>
      <c r="L16" s="819"/>
    </row>
    <row r="17" spans="1:12" s="37" customFormat="1" ht="19.5" customHeight="1">
      <c r="A17" s="799"/>
      <c r="B17" s="2501" t="s">
        <v>506</v>
      </c>
      <c r="C17" s="820">
        <v>24187</v>
      </c>
      <c r="D17" s="551">
        <f t="shared" si="0"/>
        <v>0.03703930573698065</v>
      </c>
      <c r="E17" s="822">
        <v>122163824.1</v>
      </c>
      <c r="F17" s="807"/>
      <c r="G17" s="804">
        <f t="shared" si="1"/>
        <v>0.02556173766441993</v>
      </c>
      <c r="H17" s="796"/>
      <c r="I17" s="721"/>
      <c r="K17" s="818"/>
      <c r="L17" s="819"/>
    </row>
    <row r="18" spans="1:12" s="37" customFormat="1" ht="19.5" customHeight="1">
      <c r="A18" s="799"/>
      <c r="B18" s="2501" t="s">
        <v>507</v>
      </c>
      <c r="C18" s="820">
        <v>20322</v>
      </c>
      <c r="D18" s="551">
        <f t="shared" si="0"/>
        <v>0.031120551171576503</v>
      </c>
      <c r="E18" s="822">
        <v>115040473.9</v>
      </c>
      <c r="F18" s="807"/>
      <c r="G18" s="804">
        <f t="shared" si="1"/>
        <v>0.024071237424716046</v>
      </c>
      <c r="H18" s="796"/>
      <c r="I18" s="721"/>
      <c r="K18" s="818"/>
      <c r="L18" s="819"/>
    </row>
    <row r="19" spans="1:12" s="37" customFormat="1" ht="19.5" customHeight="1">
      <c r="A19" s="799"/>
      <c r="B19" s="2501" t="s">
        <v>508</v>
      </c>
      <c r="C19" s="820">
        <v>19833</v>
      </c>
      <c r="D19" s="551">
        <f t="shared" si="0"/>
        <v>0.030371710037687075</v>
      </c>
      <c r="E19" s="822">
        <v>123789015.8</v>
      </c>
      <c r="F19" s="807"/>
      <c r="G19" s="804">
        <f t="shared" si="1"/>
        <v>0.0259017951584927</v>
      </c>
      <c r="H19" s="796"/>
      <c r="I19" s="721"/>
      <c r="K19" s="818"/>
      <c r="L19" s="819"/>
    </row>
    <row r="20" spans="1:12" s="37" customFormat="1" ht="19.5" customHeight="1">
      <c r="A20" s="799"/>
      <c r="B20" s="2501" t="s">
        <v>509</v>
      </c>
      <c r="C20" s="820">
        <v>17405</v>
      </c>
      <c r="D20" s="551">
        <f t="shared" si="0"/>
        <v>0.026653537700092954</v>
      </c>
      <c r="E20" s="822">
        <v>119331951.1</v>
      </c>
      <c r="F20" s="807"/>
      <c r="G20" s="804">
        <f t="shared" si="1"/>
        <v>0.024969192405966827</v>
      </c>
      <c r="H20" s="796"/>
      <c r="I20" s="721"/>
      <c r="K20" s="818"/>
      <c r="L20" s="819"/>
    </row>
    <row r="21" spans="1:12" s="37" customFormat="1" ht="19.5" customHeight="1">
      <c r="A21" s="799"/>
      <c r="B21" s="2501" t="s">
        <v>510</v>
      </c>
      <c r="C21" s="820">
        <v>41619</v>
      </c>
      <c r="D21" s="551">
        <f t="shared" si="0"/>
        <v>0.06373419049354603</v>
      </c>
      <c r="E21" s="822">
        <v>333897403.2</v>
      </c>
      <c r="F21" s="807"/>
      <c r="G21" s="804">
        <f t="shared" si="1"/>
        <v>0.06986518218718275</v>
      </c>
      <c r="H21" s="796"/>
      <c r="I21" s="721"/>
      <c r="K21" s="818"/>
      <c r="L21" s="819"/>
    </row>
    <row r="22" spans="1:12" s="37" customFormat="1" ht="19.5" customHeight="1">
      <c r="A22" s="799"/>
      <c r="B22" s="2501" t="s">
        <v>511</v>
      </c>
      <c r="C22" s="820">
        <v>44628</v>
      </c>
      <c r="D22" s="551">
        <f t="shared" si="0"/>
        <v>0.06834209023152821</v>
      </c>
      <c r="E22" s="822">
        <v>463892861.5</v>
      </c>
      <c r="F22" s="807"/>
      <c r="G22" s="804">
        <f t="shared" si="1"/>
        <v>0.09706562247391279</v>
      </c>
      <c r="H22" s="796"/>
      <c r="I22" s="721"/>
      <c r="K22" s="818"/>
      <c r="L22" s="819"/>
    </row>
    <row r="23" spans="1:12" s="37" customFormat="1" ht="19.5" customHeight="1">
      <c r="A23" s="799"/>
      <c r="B23" s="2501" t="s">
        <v>512</v>
      </c>
      <c r="C23" s="820">
        <v>61293</v>
      </c>
      <c r="D23" s="551">
        <f t="shared" si="0"/>
        <v>0.0938624123097844</v>
      </c>
      <c r="E23" s="822">
        <v>922105459</v>
      </c>
      <c r="F23" s="807"/>
      <c r="G23" s="804">
        <f t="shared" si="1"/>
        <v>0.1929426981803816</v>
      </c>
      <c r="H23" s="796"/>
      <c r="I23" s="721"/>
      <c r="K23" s="818"/>
      <c r="L23" s="819"/>
    </row>
    <row r="24" spans="1:12" s="37" customFormat="1" ht="19.5" customHeight="1">
      <c r="A24" s="799"/>
      <c r="B24" s="2501" t="s">
        <v>513</v>
      </c>
      <c r="C24" s="820">
        <v>36116</v>
      </c>
      <c r="D24" s="551">
        <f t="shared" si="0"/>
        <v>0.05530704783548159</v>
      </c>
      <c r="E24" s="822">
        <v>752554725.3</v>
      </c>
      <c r="F24" s="807"/>
      <c r="G24" s="804">
        <f t="shared" si="1"/>
        <v>0.1574656540752329</v>
      </c>
      <c r="H24" s="796" t="s">
        <v>257</v>
      </c>
      <c r="I24" s="721"/>
      <c r="K24" s="818"/>
      <c r="L24" s="819"/>
    </row>
    <row r="25" spans="1:12" s="37" customFormat="1" ht="19.5" customHeight="1">
      <c r="A25" s="799"/>
      <c r="B25" s="2501" t="s">
        <v>514</v>
      </c>
      <c r="C25" s="820">
        <v>13484</v>
      </c>
      <c r="D25" s="551">
        <f t="shared" si="0"/>
        <v>0.020649026276820075</v>
      </c>
      <c r="E25" s="822">
        <v>362081622.7</v>
      </c>
      <c r="F25" s="807"/>
      <c r="G25" s="804">
        <f t="shared" si="1"/>
        <v>0.07576248959748204</v>
      </c>
      <c r="H25" s="796"/>
      <c r="I25" s="721"/>
      <c r="K25" s="818"/>
      <c r="L25" s="819"/>
    </row>
    <row r="26" spans="1:12" s="37" customFormat="1" ht="19.5" customHeight="1">
      <c r="A26" s="799"/>
      <c r="B26" s="2501" t="s">
        <v>515</v>
      </c>
      <c r="C26" s="820">
        <v>15310</v>
      </c>
      <c r="D26" s="551">
        <f t="shared" si="0"/>
        <v>0.023445312392325373</v>
      </c>
      <c r="E26" s="822">
        <v>720606841.1</v>
      </c>
      <c r="F26" s="807"/>
      <c r="G26" s="804">
        <f t="shared" si="1"/>
        <v>0.1507808319450319</v>
      </c>
      <c r="H26" s="796"/>
      <c r="I26" s="721"/>
      <c r="K26" s="818"/>
      <c r="L26" s="819"/>
    </row>
    <row r="27" spans="1:12" s="37" customFormat="1" ht="19.5" customHeight="1">
      <c r="A27" s="799"/>
      <c r="B27" s="2501" t="s">
        <v>262</v>
      </c>
      <c r="C27" s="817">
        <f>SUM(C9:C26)</f>
        <v>653009</v>
      </c>
      <c r="D27" s="551">
        <v>1</v>
      </c>
      <c r="E27" s="802">
        <f>SUM(E9:E26)</f>
        <v>4779167430</v>
      </c>
      <c r="F27" s="803"/>
      <c r="G27" s="804">
        <f>E27/$E$27</f>
        <v>1</v>
      </c>
      <c r="H27" s="796"/>
      <c r="I27" s="787"/>
      <c r="J27" s="787"/>
      <c r="K27" s="818"/>
      <c r="L27" s="819"/>
    </row>
    <row r="28" spans="1:8" s="9" customFormat="1" ht="12.75">
      <c r="A28" s="137"/>
      <c r="B28" s="808"/>
      <c r="C28" s="823"/>
      <c r="D28" s="141"/>
      <c r="E28" s="665"/>
      <c r="F28" s="141"/>
      <c r="G28" s="672"/>
      <c r="H28" s="375"/>
    </row>
    <row r="29" spans="1:12" s="9" customFormat="1" ht="12.75">
      <c r="A29" s="143"/>
      <c r="B29" s="143"/>
      <c r="C29" s="824"/>
      <c r="D29" s="146"/>
      <c r="E29" s="146"/>
      <c r="F29" s="146"/>
      <c r="G29" s="146"/>
      <c r="H29" s="375"/>
      <c r="L29" s="825"/>
    </row>
    <row r="30" spans="1:33" s="9" customFormat="1" ht="12.75">
      <c r="A30" s="103" t="s">
        <v>454</v>
      </c>
      <c r="C30" s="826"/>
      <c r="L30"/>
      <c r="M30"/>
      <c r="N30"/>
      <c r="O30"/>
      <c r="P30"/>
      <c r="Q30"/>
      <c r="R30"/>
      <c r="S30"/>
      <c r="T30"/>
      <c r="U30"/>
      <c r="V30"/>
      <c r="W30"/>
      <c r="X30"/>
      <c r="Y30"/>
      <c r="Z30"/>
      <c r="AA30"/>
      <c r="AB30"/>
      <c r="AC30"/>
      <c r="AD30"/>
      <c r="AE30"/>
      <c r="AF30"/>
      <c r="AG30"/>
    </row>
    <row r="31" spans="1:33" s="9" customFormat="1" ht="12.75">
      <c r="A31" s="103" t="s">
        <v>281</v>
      </c>
      <c r="C31" s="826"/>
      <c r="L31"/>
      <c r="M31"/>
      <c r="N31"/>
      <c r="O31"/>
      <c r="P31"/>
      <c r="Q31"/>
      <c r="R31"/>
      <c r="S31"/>
      <c r="T31"/>
      <c r="U31"/>
      <c r="V31"/>
      <c r="W31"/>
      <c r="X31"/>
      <c r="Y31"/>
      <c r="Z31"/>
      <c r="AA31"/>
      <c r="AB31"/>
      <c r="AC31"/>
      <c r="AD31"/>
      <c r="AE31"/>
      <c r="AF31"/>
      <c r="AG31"/>
    </row>
    <row r="32" spans="1:33" s="9" customFormat="1" ht="12.75">
      <c r="A32" s="103" t="s">
        <v>486</v>
      </c>
      <c r="C32" s="826"/>
      <c r="K32"/>
      <c r="L32"/>
      <c r="M32"/>
      <c r="N32"/>
      <c r="O32"/>
      <c r="P32"/>
      <c r="Q32"/>
      <c r="R32"/>
      <c r="S32"/>
      <c r="T32"/>
      <c r="U32"/>
      <c r="V32"/>
      <c r="W32"/>
      <c r="X32"/>
      <c r="Y32"/>
      <c r="Z32"/>
      <c r="AA32"/>
      <c r="AB32"/>
      <c r="AC32"/>
      <c r="AD32"/>
      <c r="AE32"/>
      <c r="AF32"/>
      <c r="AG32"/>
    </row>
    <row r="33" spans="1:7" ht="12.75">
      <c r="A33" s="150"/>
      <c r="B33" s="150"/>
      <c r="C33" s="827"/>
      <c r="D33" s="151"/>
      <c r="E33" s="828"/>
      <c r="F33" s="828"/>
      <c r="G33" s="151"/>
    </row>
    <row r="36" ht="12.75">
      <c r="D36" s="9" t="s">
        <v>257</v>
      </c>
    </row>
  </sheetData>
  <mergeCells count="6">
    <mergeCell ref="A2:G2"/>
    <mergeCell ref="A3:G3"/>
    <mergeCell ref="A4:G4"/>
    <mergeCell ref="A6:B6"/>
    <mergeCell ref="C6:D6"/>
    <mergeCell ref="E6:G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8"/>
  <sheetViews>
    <sheetView workbookViewId="0" topLeftCell="A1"/>
  </sheetViews>
  <sheetFormatPr defaultColWidth="9.140625" defaultRowHeight="12.75"/>
  <cols>
    <col min="1" max="1" width="22.7109375" style="9" customWidth="1"/>
    <col min="2" max="7" width="18.7109375" style="9" customWidth="1"/>
    <col min="8" max="16384" width="9.140625" style="9" customWidth="1"/>
  </cols>
  <sheetData>
    <row r="1" spans="1:7" ht="5.1" customHeight="1">
      <c r="A1" s="6"/>
      <c r="B1" s="7"/>
      <c r="C1" s="7"/>
      <c r="D1" s="7"/>
      <c r="E1" s="7"/>
      <c r="F1" s="7"/>
      <c r="G1" s="8"/>
    </row>
    <row r="2" spans="1:7" s="13" customFormat="1" ht="20.25">
      <c r="A2" s="10" t="s">
        <v>215</v>
      </c>
      <c r="B2" s="11"/>
      <c r="C2" s="11"/>
      <c r="D2" s="11"/>
      <c r="E2" s="11"/>
      <c r="F2" s="11"/>
      <c r="G2" s="12"/>
    </row>
    <row r="3" spans="1:7" ht="20.25">
      <c r="A3" s="10" t="s">
        <v>5</v>
      </c>
      <c r="B3" s="11"/>
      <c r="C3" s="11"/>
      <c r="D3" s="11"/>
      <c r="E3" s="11"/>
      <c r="F3" s="11"/>
      <c r="G3" s="12"/>
    </row>
    <row r="4" spans="1:7" s="17" customFormat="1" ht="15" customHeight="1">
      <c r="A4" s="14"/>
      <c r="B4" s="15"/>
      <c r="C4" s="15"/>
      <c r="D4" s="15"/>
      <c r="E4" s="15"/>
      <c r="F4" s="15"/>
      <c r="G4" s="16"/>
    </row>
    <row r="5" spans="1:7" s="22" customFormat="1" ht="9.95" customHeight="1">
      <c r="A5" s="18"/>
      <c r="B5" s="19"/>
      <c r="C5" s="20"/>
      <c r="D5" s="20"/>
      <c r="E5" s="20"/>
      <c r="F5" s="20"/>
      <c r="G5" s="21"/>
    </row>
    <row r="6" spans="1:7" s="24" customFormat="1" ht="12.75" customHeight="1">
      <c r="A6" s="2533" t="s">
        <v>216</v>
      </c>
      <c r="B6" s="2493" t="s">
        <v>217</v>
      </c>
      <c r="C6" s="2494"/>
      <c r="D6" s="2494" t="s">
        <v>218</v>
      </c>
      <c r="E6" s="2494"/>
      <c r="F6" s="2494" t="s">
        <v>219</v>
      </c>
      <c r="G6" s="23"/>
    </row>
    <row r="7" spans="1:7" s="17" customFormat="1" ht="12.75" customHeight="1">
      <c r="A7" s="2533"/>
      <c r="B7" s="25" t="s">
        <v>220</v>
      </c>
      <c r="C7" s="26"/>
      <c r="D7" s="26" t="s">
        <v>221</v>
      </c>
      <c r="E7" s="26"/>
      <c r="F7" s="26" t="s">
        <v>222</v>
      </c>
      <c r="G7" s="27"/>
    </row>
    <row r="8" spans="1:7" s="32" customFormat="1" ht="7.9" customHeight="1">
      <c r="A8" s="28"/>
      <c r="B8" s="29"/>
      <c r="C8" s="30"/>
      <c r="D8" s="30"/>
      <c r="E8" s="30"/>
      <c r="F8" s="30"/>
      <c r="G8" s="31"/>
    </row>
    <row r="9" spans="1:7" s="37" customFormat="1" ht="10.15" customHeight="1">
      <c r="A9" s="33"/>
      <c r="B9" s="34"/>
      <c r="C9" s="35"/>
      <c r="D9" s="35"/>
      <c r="E9" s="35"/>
      <c r="F9" s="35"/>
      <c r="G9" s="36"/>
    </row>
    <row r="10" spans="1:7" s="37" customFormat="1" ht="20.1" customHeight="1">
      <c r="A10" s="38">
        <v>1980</v>
      </c>
      <c r="B10" s="39">
        <v>429.5</v>
      </c>
      <c r="C10" s="39"/>
      <c r="D10" s="39">
        <v>524.1</v>
      </c>
      <c r="E10" s="39"/>
      <c r="F10" s="40">
        <v>-94.6</v>
      </c>
      <c r="G10" s="41"/>
    </row>
    <row r="11" spans="1:7" s="37" customFormat="1" ht="10.5" customHeight="1">
      <c r="A11" s="38"/>
      <c r="B11" s="42"/>
      <c r="C11" s="42"/>
      <c r="D11" s="43"/>
      <c r="E11" s="42"/>
      <c r="F11" s="44"/>
      <c r="G11" s="45"/>
    </row>
    <row r="12" spans="1:7" s="37" customFormat="1" ht="20.1" customHeight="1">
      <c r="A12" s="38">
        <v>1985</v>
      </c>
      <c r="B12" s="43">
        <v>1155</v>
      </c>
      <c r="C12" s="42"/>
      <c r="D12" s="43">
        <v>2480.3</v>
      </c>
      <c r="E12" s="42"/>
      <c r="F12" s="44">
        <v>-1325.3</v>
      </c>
      <c r="G12" s="45"/>
    </row>
    <row r="13" spans="1:7" s="37" customFormat="1" ht="10.5" customHeight="1">
      <c r="A13" s="38"/>
      <c r="B13" s="43"/>
      <c r="C13" s="42"/>
      <c r="D13" s="43"/>
      <c r="E13" s="46"/>
      <c r="F13" s="44"/>
      <c r="G13" s="47"/>
    </row>
    <row r="14" spans="1:7" s="37" customFormat="1" ht="20.1" customHeight="1">
      <c r="A14" s="38">
        <v>1990</v>
      </c>
      <c r="B14" s="43">
        <v>2797</v>
      </c>
      <c r="C14" s="42"/>
      <c r="D14" s="43">
        <v>4710</v>
      </c>
      <c r="E14" s="48"/>
      <c r="F14" s="44">
        <v>-1913</v>
      </c>
      <c r="G14" s="45"/>
    </row>
    <row r="15" spans="1:7" s="37" customFormat="1" ht="10.5" customHeight="1">
      <c r="A15" s="38"/>
      <c r="B15" s="43"/>
      <c r="C15" s="42"/>
      <c r="D15" s="43"/>
      <c r="E15" s="48"/>
      <c r="F15" s="44"/>
      <c r="G15" s="45"/>
    </row>
    <row r="16" spans="1:7" s="37" customFormat="1" ht="20.1" customHeight="1">
      <c r="A16" s="38">
        <v>1995</v>
      </c>
      <c r="B16" s="43">
        <v>10371</v>
      </c>
      <c r="C16" s="42"/>
      <c r="D16" s="43">
        <v>10686</v>
      </c>
      <c r="E16" s="48"/>
      <c r="F16" s="44">
        <v>-315</v>
      </c>
      <c r="G16" s="45"/>
    </row>
    <row r="17" spans="1:7" ht="20.1" customHeight="1">
      <c r="A17" s="38">
        <v>1996</v>
      </c>
      <c r="B17" s="43">
        <v>12043</v>
      </c>
      <c r="C17" s="42"/>
      <c r="D17" s="43">
        <v>11174</v>
      </c>
      <c r="E17" s="48"/>
      <c r="F17" s="44">
        <v>869</v>
      </c>
      <c r="G17" s="45"/>
    </row>
    <row r="18" spans="1:7" ht="20.1" customHeight="1">
      <c r="A18" s="38">
        <v>1997</v>
      </c>
      <c r="B18" s="43">
        <v>15314</v>
      </c>
      <c r="C18" s="42"/>
      <c r="D18" s="43">
        <v>11833</v>
      </c>
      <c r="E18" s="48"/>
      <c r="F18" s="44">
        <v>3481</v>
      </c>
      <c r="G18" s="45"/>
    </row>
    <row r="19" spans="1:7" ht="20.1" customHeight="1">
      <c r="A19" s="38">
        <v>1998</v>
      </c>
      <c r="B19" s="43">
        <v>17631</v>
      </c>
      <c r="C19" s="42"/>
      <c r="D19" s="43">
        <v>12619</v>
      </c>
      <c r="E19" s="48"/>
      <c r="F19" s="44">
        <v>5012</v>
      </c>
      <c r="G19" s="45"/>
    </row>
    <row r="20" spans="1:7" ht="20.1" customHeight="1">
      <c r="A20" s="38">
        <v>1999</v>
      </c>
      <c r="B20" s="43">
        <v>18431</v>
      </c>
      <c r="C20" s="42"/>
      <c r="D20" s="43">
        <v>11393</v>
      </c>
      <c r="E20" s="48"/>
      <c r="F20" s="43">
        <v>7038</v>
      </c>
      <c r="G20" s="45"/>
    </row>
    <row r="21" spans="1:7" ht="20.1" customHeight="1">
      <c r="A21" s="38">
        <v>2000</v>
      </c>
      <c r="B21" s="43">
        <v>20830</v>
      </c>
      <c r="C21" s="42"/>
      <c r="D21" s="43">
        <v>11126</v>
      </c>
      <c r="E21" s="48"/>
      <c r="F21" s="44">
        <v>9704</v>
      </c>
      <c r="G21" s="45"/>
    </row>
    <row r="22" spans="1:7" ht="20.1" customHeight="1">
      <c r="A22" s="38">
        <v>2001</v>
      </c>
      <c r="B22" s="43">
        <v>21768</v>
      </c>
      <c r="C22" s="42"/>
      <c r="D22" s="43">
        <v>14036</v>
      </c>
      <c r="E22" s="42"/>
      <c r="F22" s="44">
        <v>7732</v>
      </c>
      <c r="G22" s="45"/>
    </row>
    <row r="23" spans="1:7" ht="20.1" customHeight="1">
      <c r="A23" s="38">
        <v>2002</v>
      </c>
      <c r="B23" s="43">
        <v>25430</v>
      </c>
      <c r="C23" s="42"/>
      <c r="D23" s="43">
        <v>29068</v>
      </c>
      <c r="E23" s="42"/>
      <c r="F23" s="44">
        <v>-3638</v>
      </c>
      <c r="G23" s="45"/>
    </row>
    <row r="24" spans="1:7" ht="20.1" customHeight="1">
      <c r="A24" s="38">
        <v>2003</v>
      </c>
      <c r="B24" s="43">
        <v>34016</v>
      </c>
      <c r="C24" s="42"/>
      <c r="D24" s="43">
        <v>45254</v>
      </c>
      <c r="E24" s="42"/>
      <c r="F24" s="44">
        <v>-11238</v>
      </c>
      <c r="G24" s="45"/>
    </row>
    <row r="25" spans="1:7" ht="20.1" customHeight="1">
      <c r="A25" s="38">
        <v>2004</v>
      </c>
      <c r="B25" s="43">
        <v>38993</v>
      </c>
      <c r="C25" s="42"/>
      <c r="D25" s="43">
        <v>62298</v>
      </c>
      <c r="E25" s="42"/>
      <c r="F25" s="44">
        <v>-23305</v>
      </c>
      <c r="G25" s="45"/>
    </row>
    <row r="26" spans="1:7" ht="20.1" customHeight="1">
      <c r="A26" s="49">
        <v>2005</v>
      </c>
      <c r="B26" s="50">
        <v>56470</v>
      </c>
      <c r="C26" s="50"/>
      <c r="D26" s="50">
        <v>79246</v>
      </c>
      <c r="E26" s="50"/>
      <c r="F26" s="50">
        <v>-22776</v>
      </c>
      <c r="G26" s="45"/>
    </row>
    <row r="27" spans="1:7" ht="20.1" customHeight="1">
      <c r="A27" s="49">
        <v>2006</v>
      </c>
      <c r="B27" s="50">
        <v>59972</v>
      </c>
      <c r="C27" s="50"/>
      <c r="D27" s="50">
        <v>78114</v>
      </c>
      <c r="E27" s="50"/>
      <c r="F27" s="50">
        <v>-18142</v>
      </c>
      <c r="G27" s="45"/>
    </row>
    <row r="28" spans="1:7" ht="20.1" customHeight="1">
      <c r="A28" s="49">
        <v>2007</v>
      </c>
      <c r="B28" s="50">
        <v>67241</v>
      </c>
      <c r="C28" s="50"/>
      <c r="D28" s="50">
        <v>80352</v>
      </c>
      <c r="E28" s="50"/>
      <c r="F28" s="50">
        <v>-13111</v>
      </c>
      <c r="G28" s="45"/>
    </row>
    <row r="29" spans="1:7" ht="20.1" customHeight="1">
      <c r="A29" s="49">
        <v>2008</v>
      </c>
      <c r="B29" s="50">
        <v>64612</v>
      </c>
      <c r="C29" s="50"/>
      <c r="D29" s="50">
        <v>75290</v>
      </c>
      <c r="E29" s="50"/>
      <c r="F29" s="50">
        <v>-10678</v>
      </c>
      <c r="G29" s="45"/>
    </row>
    <row r="30" spans="1:7" ht="20.1" customHeight="1">
      <c r="A30" s="49">
        <v>2009</v>
      </c>
      <c r="B30" s="50">
        <v>68736</v>
      </c>
      <c r="C30" s="50"/>
      <c r="D30" s="50">
        <v>89813</v>
      </c>
      <c r="E30" s="50"/>
      <c r="F30" s="50">
        <v>-21077</v>
      </c>
      <c r="G30" s="45"/>
    </row>
    <row r="31" spans="1:7" ht="20.1" customHeight="1">
      <c r="A31" s="49">
        <v>2010</v>
      </c>
      <c r="B31" s="50">
        <v>77463</v>
      </c>
      <c r="C31" s="50"/>
      <c r="D31" s="50">
        <v>99057</v>
      </c>
      <c r="E31" s="50"/>
      <c r="F31" s="50">
        <v>-21594</v>
      </c>
      <c r="G31" s="45"/>
    </row>
    <row r="32" spans="1:7" ht="20.1" customHeight="1">
      <c r="A32" s="49">
        <v>2011</v>
      </c>
      <c r="B32" s="50">
        <v>78960</v>
      </c>
      <c r="C32" s="50"/>
      <c r="D32" s="50">
        <v>102226</v>
      </c>
      <c r="E32" s="50"/>
      <c r="F32" s="50">
        <v>-23266</v>
      </c>
      <c r="G32" s="45"/>
    </row>
    <row r="33" spans="1:7" ht="5.1" customHeight="1" thickBot="1">
      <c r="A33" s="51"/>
      <c r="B33" s="52"/>
      <c r="C33" s="52"/>
      <c r="D33" s="52"/>
      <c r="E33" s="52"/>
      <c r="F33" s="52"/>
      <c r="G33" s="53"/>
    </row>
    <row r="34" spans="1:7" s="56" customFormat="1" ht="5.1" customHeight="1">
      <c r="A34" s="54"/>
      <c r="B34" s="55"/>
      <c r="C34" s="55"/>
      <c r="D34" s="55"/>
      <c r="E34" s="55"/>
      <c r="F34" s="55"/>
      <c r="G34" s="55"/>
    </row>
    <row r="35" spans="1:7" ht="9.95" customHeight="1">
      <c r="A35" s="57" t="s">
        <v>223</v>
      </c>
      <c r="B35" s="58"/>
      <c r="C35" s="58"/>
      <c r="D35" s="58"/>
      <c r="E35" s="58"/>
      <c r="F35" s="59"/>
      <c r="G35" s="59"/>
    </row>
    <row r="36" spans="1:5" ht="9.95" customHeight="1">
      <c r="A36" s="57" t="s">
        <v>224</v>
      </c>
      <c r="B36" s="58"/>
      <c r="C36" s="58"/>
      <c r="D36" s="58"/>
      <c r="E36" s="58"/>
    </row>
    <row r="37" spans="1:5" ht="9.95" customHeight="1">
      <c r="A37" s="57" t="s">
        <v>225</v>
      </c>
      <c r="B37" s="58"/>
      <c r="C37" s="58"/>
      <c r="D37" s="58"/>
      <c r="E37" s="58"/>
    </row>
    <row r="38" spans="2:5" ht="9.95" customHeight="1">
      <c r="B38" s="58"/>
      <c r="C38" s="58"/>
      <c r="D38" s="58"/>
      <c r="E38" s="58"/>
    </row>
    <row r="39" ht="9.95" customHeight="1"/>
    <row r="40" ht="9.95" customHeight="1"/>
  </sheetData>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A1:AJ42"/>
  <sheetViews>
    <sheetView workbookViewId="0" topLeftCell="A1"/>
  </sheetViews>
  <sheetFormatPr defaultColWidth="9.140625" defaultRowHeight="12.75"/>
  <cols>
    <col min="1" max="1" width="10.7109375" style="9" customWidth="1"/>
    <col min="2" max="2" width="22.28125" style="9" customWidth="1"/>
    <col min="3" max="3" width="13.28125" style="9" customWidth="1"/>
    <col min="4" max="4" width="5.7109375" style="9" customWidth="1"/>
    <col min="5" max="5" width="18.140625" style="9" customWidth="1"/>
    <col min="6" max="6" width="19.421875" style="9" bestFit="1" customWidth="1"/>
    <col min="7" max="7" width="7.7109375" style="9" customWidth="1"/>
    <col min="8" max="8" width="25.7109375" style="9" customWidth="1"/>
    <col min="10" max="10" width="19.140625" style="0" customWidth="1"/>
    <col min="11" max="11" width="10.00390625" style="0" bestFit="1" customWidth="1"/>
    <col min="12" max="12" width="12.00390625" style="0" bestFit="1" customWidth="1"/>
    <col min="14" max="14" width="14.8515625" style="0" bestFit="1" customWidth="1"/>
    <col min="15" max="15" width="11.00390625" style="0" bestFit="1" customWidth="1"/>
  </cols>
  <sheetData>
    <row r="1" spans="1:9" s="9" customFormat="1" ht="5.1" customHeight="1">
      <c r="A1" s="634"/>
      <c r="B1" s="635"/>
      <c r="C1" s="635"/>
      <c r="D1" s="635"/>
      <c r="E1" s="635"/>
      <c r="F1" s="635"/>
      <c r="G1" s="635"/>
      <c r="H1" s="736"/>
      <c r="I1" s="375"/>
    </row>
    <row r="2" spans="1:9" s="13" customFormat="1" ht="20.25" customHeight="1">
      <c r="A2" s="2560" t="s">
        <v>519</v>
      </c>
      <c r="B2" s="2561"/>
      <c r="C2" s="2561"/>
      <c r="D2" s="2561"/>
      <c r="E2" s="2561"/>
      <c r="F2" s="2561"/>
      <c r="G2" s="2561"/>
      <c r="H2" s="2634"/>
      <c r="I2" s="512"/>
    </row>
    <row r="3" spans="1:9" s="9" customFormat="1" ht="20.25">
      <c r="A3" s="2562" t="s">
        <v>59</v>
      </c>
      <c r="B3" s="2563"/>
      <c r="C3" s="2563"/>
      <c r="D3" s="2563"/>
      <c r="E3" s="2563"/>
      <c r="F3" s="2563"/>
      <c r="G3" s="2563"/>
      <c r="H3" s="2602"/>
      <c r="I3" s="375"/>
    </row>
    <row r="4" spans="1:9" s="17" customFormat="1" ht="27" customHeight="1">
      <c r="A4" s="2659" t="s">
        <v>228</v>
      </c>
      <c r="B4" s="2660"/>
      <c r="C4" s="2660"/>
      <c r="D4" s="2660"/>
      <c r="E4" s="2660"/>
      <c r="F4" s="2660"/>
      <c r="G4" s="2660"/>
      <c r="H4" s="2661"/>
      <c r="I4" s="375"/>
    </row>
    <row r="5" spans="1:9" s="17" customFormat="1" ht="9.95" customHeight="1">
      <c r="A5" s="105"/>
      <c r="B5" s="106"/>
      <c r="C5" s="105"/>
      <c r="D5" s="106"/>
      <c r="E5" s="106"/>
      <c r="F5" s="636"/>
      <c r="G5" s="106"/>
      <c r="H5" s="108"/>
      <c r="I5" s="375"/>
    </row>
    <row r="6" spans="1:9" s="24" customFormat="1" ht="12.75" customHeight="1">
      <c r="A6" s="2618" t="s">
        <v>495</v>
      </c>
      <c r="B6" s="2617"/>
      <c r="C6" s="2618" t="s">
        <v>520</v>
      </c>
      <c r="D6" s="2619"/>
      <c r="E6" s="2664"/>
      <c r="F6" s="2616" t="s">
        <v>497</v>
      </c>
      <c r="G6" s="2619"/>
      <c r="H6" s="2617"/>
      <c r="I6" s="796"/>
    </row>
    <row r="7" spans="1:9" s="32" customFormat="1" ht="9.95" customHeight="1">
      <c r="A7" s="114"/>
      <c r="B7" s="115"/>
      <c r="C7" s="797"/>
      <c r="D7" s="117"/>
      <c r="E7" s="117"/>
      <c r="F7" s="798"/>
      <c r="G7" s="117"/>
      <c r="H7" s="748"/>
      <c r="I7" s="375"/>
    </row>
    <row r="8" spans="1:9" s="9" customFormat="1" ht="9.95" customHeight="1">
      <c r="A8" s="119"/>
      <c r="B8" s="641"/>
      <c r="C8" s="122"/>
      <c r="D8" s="122"/>
      <c r="E8" s="123"/>
      <c r="F8" s="642"/>
      <c r="G8" s="123"/>
      <c r="H8" s="645"/>
      <c r="I8" s="375"/>
    </row>
    <row r="9" spans="1:10" s="37" customFormat="1" ht="20.1" customHeight="1">
      <c r="A9" s="799"/>
      <c r="B9" s="2501" t="s">
        <v>498</v>
      </c>
      <c r="C9" s="830">
        <v>10113</v>
      </c>
      <c r="D9" s="831"/>
      <c r="E9" s="804">
        <f>C9/$C$27</f>
        <v>0.08298254683307486</v>
      </c>
      <c r="F9" s="802">
        <v>3808334.7</v>
      </c>
      <c r="G9" s="803"/>
      <c r="H9" s="804">
        <f>+F9/F$27</f>
        <v>0.009683460051851287</v>
      </c>
      <c r="I9" s="796"/>
      <c r="J9"/>
    </row>
    <row r="10" spans="1:15" s="37" customFormat="1" ht="20.1" customHeight="1">
      <c r="A10" s="799"/>
      <c r="B10" s="2501" t="s">
        <v>499</v>
      </c>
      <c r="C10" s="830">
        <v>34006</v>
      </c>
      <c r="D10" s="831"/>
      <c r="E10" s="804">
        <f aca="true" t="shared" si="0" ref="E10:E26">C10/$C$27</f>
        <v>0.2790373269658404</v>
      </c>
      <c r="F10" s="821">
        <v>33651975.2</v>
      </c>
      <c r="G10" s="806"/>
      <c r="H10" s="804">
        <f aca="true" t="shared" si="1" ref="H10:H26">+F10/F$27</f>
        <v>0.08556694282020176</v>
      </c>
      <c r="I10" s="796"/>
      <c r="J10"/>
      <c r="O10" s="832"/>
    </row>
    <row r="11" spans="1:15" s="37" customFormat="1" ht="20.1" customHeight="1">
      <c r="A11" s="799"/>
      <c r="B11" s="2501" t="s">
        <v>500</v>
      </c>
      <c r="C11" s="830">
        <v>22922</v>
      </c>
      <c r="D11" s="831"/>
      <c r="E11" s="804">
        <f t="shared" si="0"/>
        <v>0.1880872083959005</v>
      </c>
      <c r="F11" s="822">
        <v>33750699</v>
      </c>
      <c r="G11" s="807"/>
      <c r="H11" s="804">
        <f t="shared" si="1"/>
        <v>0.08581796801855603</v>
      </c>
      <c r="I11" s="796"/>
      <c r="J11"/>
      <c r="O11" s="832"/>
    </row>
    <row r="12" spans="1:15" s="37" customFormat="1" ht="20.1" customHeight="1">
      <c r="A12" s="799"/>
      <c r="B12" s="2501" t="s">
        <v>501</v>
      </c>
      <c r="C12" s="830">
        <v>11117</v>
      </c>
      <c r="D12" s="831"/>
      <c r="E12" s="804">
        <f t="shared" si="0"/>
        <v>0.09122090113154288</v>
      </c>
      <c r="F12" s="822">
        <v>23593844.4</v>
      </c>
      <c r="G12" s="807"/>
      <c r="H12" s="804">
        <f t="shared" si="1"/>
        <v>0.05999211406418537</v>
      </c>
      <c r="I12" s="796"/>
      <c r="J12"/>
      <c r="O12" s="832"/>
    </row>
    <row r="13" spans="1:15" s="37" customFormat="1" ht="20.1" customHeight="1">
      <c r="A13" s="799"/>
      <c r="B13" s="2501" t="s">
        <v>502</v>
      </c>
      <c r="C13" s="830">
        <v>8339</v>
      </c>
      <c r="D13" s="831"/>
      <c r="E13" s="804">
        <f t="shared" si="0"/>
        <v>0.06842593276386941</v>
      </c>
      <c r="F13" s="822">
        <v>23112462.7</v>
      </c>
      <c r="G13" s="807"/>
      <c r="H13" s="804">
        <f t="shared" si="1"/>
        <v>0.058768103878935045</v>
      </c>
      <c r="I13" s="796"/>
      <c r="J13"/>
      <c r="O13" s="832"/>
    </row>
    <row r="14" spans="1:15" s="37" customFormat="1" ht="20.1" customHeight="1">
      <c r="A14" s="799"/>
      <c r="B14" s="2501" t="s">
        <v>503</v>
      </c>
      <c r="C14" s="830">
        <v>6403</v>
      </c>
      <c r="D14" s="831"/>
      <c r="E14" s="804">
        <f t="shared" si="0"/>
        <v>0.052540022483158144</v>
      </c>
      <c r="F14" s="822">
        <v>21737883.7</v>
      </c>
      <c r="G14" s="807"/>
      <c r="H14" s="804">
        <f t="shared" si="1"/>
        <v>0.055272959181014006</v>
      </c>
      <c r="I14" s="796"/>
      <c r="J14"/>
      <c r="O14" s="832"/>
    </row>
    <row r="15" spans="1:15" s="37" customFormat="1" ht="20.1" customHeight="1">
      <c r="A15" s="799"/>
      <c r="B15" s="2501" t="s">
        <v>504</v>
      </c>
      <c r="C15" s="830">
        <v>5067</v>
      </c>
      <c r="D15" s="831"/>
      <c r="E15" s="804">
        <f t="shared" si="0"/>
        <v>0.041577431504320216</v>
      </c>
      <c r="F15" s="822">
        <v>20308382.9</v>
      </c>
      <c r="G15" s="807"/>
      <c r="H15" s="804">
        <f t="shared" si="1"/>
        <v>0.05163816471536752</v>
      </c>
      <c r="I15" s="796"/>
      <c r="J15"/>
      <c r="O15" s="832"/>
    </row>
    <row r="16" spans="1:15" s="37" customFormat="1" ht="20.1" customHeight="1">
      <c r="A16" s="799"/>
      <c r="B16" s="2501" t="s">
        <v>505</v>
      </c>
      <c r="C16" s="830">
        <v>3520</v>
      </c>
      <c r="D16" s="831"/>
      <c r="E16" s="804">
        <f t="shared" si="0"/>
        <v>0.028883473237656828</v>
      </c>
      <c r="F16" s="822">
        <v>16336196.1</v>
      </c>
      <c r="G16" s="807"/>
      <c r="H16" s="804">
        <f t="shared" si="1"/>
        <v>0.04153807761002697</v>
      </c>
      <c r="I16" s="796"/>
      <c r="J16"/>
      <c r="O16" s="832"/>
    </row>
    <row r="17" spans="1:15" s="37" customFormat="1" ht="20.1" customHeight="1">
      <c r="A17" s="799"/>
      <c r="B17" s="2501" t="s">
        <v>506</v>
      </c>
      <c r="C17" s="830">
        <v>2838</v>
      </c>
      <c r="D17" s="831"/>
      <c r="E17" s="804">
        <f t="shared" si="0"/>
        <v>0.023287300297860816</v>
      </c>
      <c r="F17" s="822">
        <v>14958591.5</v>
      </c>
      <c r="G17" s="807"/>
      <c r="H17" s="804">
        <f t="shared" si="1"/>
        <v>0.0380352397130988</v>
      </c>
      <c r="I17" s="796"/>
      <c r="J17"/>
      <c r="O17" s="832"/>
    </row>
    <row r="18" spans="1:15" s="37" customFormat="1" ht="20.1" customHeight="1">
      <c r="A18" s="799"/>
      <c r="B18" s="2501" t="s">
        <v>507</v>
      </c>
      <c r="C18" s="830">
        <v>2239</v>
      </c>
      <c r="D18" s="831"/>
      <c r="E18" s="804">
        <f t="shared" si="0"/>
        <v>0.018372186528157284</v>
      </c>
      <c r="F18" s="822">
        <v>13204561.5</v>
      </c>
      <c r="G18" s="807"/>
      <c r="H18" s="804">
        <f t="shared" si="1"/>
        <v>0.033575264219151614</v>
      </c>
      <c r="I18" s="796"/>
      <c r="J18"/>
      <c r="O18" s="832"/>
    </row>
    <row r="19" spans="1:15" s="37" customFormat="1" ht="20.1" customHeight="1">
      <c r="A19" s="799"/>
      <c r="B19" s="2501" t="s">
        <v>508</v>
      </c>
      <c r="C19" s="830">
        <v>1936</v>
      </c>
      <c r="D19" s="831"/>
      <c r="E19" s="804">
        <f t="shared" si="0"/>
        <v>0.015885910280711256</v>
      </c>
      <c r="F19" s="822">
        <v>12618856.7</v>
      </c>
      <c r="G19" s="807"/>
      <c r="H19" s="804">
        <f t="shared" si="1"/>
        <v>0.03208599148454203</v>
      </c>
      <c r="I19" s="796"/>
      <c r="J19"/>
      <c r="O19" s="832"/>
    </row>
    <row r="20" spans="1:15" s="37" customFormat="1" ht="20.1" customHeight="1">
      <c r="A20" s="799"/>
      <c r="B20" s="2501" t="s">
        <v>509</v>
      </c>
      <c r="C20" s="830">
        <v>1574</v>
      </c>
      <c r="D20" s="831"/>
      <c r="E20" s="804">
        <f t="shared" si="0"/>
        <v>0.012915507635247684</v>
      </c>
      <c r="F20" s="822">
        <v>11335987.9</v>
      </c>
      <c r="G20" s="807"/>
      <c r="H20" s="804">
        <f t="shared" si="1"/>
        <v>0.02882403849060839</v>
      </c>
      <c r="I20" s="796"/>
      <c r="J20"/>
      <c r="O20" s="832"/>
    </row>
    <row r="21" spans="1:15" s="37" customFormat="1" ht="20.1" customHeight="1">
      <c r="A21" s="799"/>
      <c r="B21" s="2501" t="s">
        <v>510</v>
      </c>
      <c r="C21" s="830">
        <v>3467</v>
      </c>
      <c r="D21" s="831"/>
      <c r="E21" s="804">
        <f t="shared" si="0"/>
        <v>0.02844858003265802</v>
      </c>
      <c r="F21" s="822">
        <v>28845760.9</v>
      </c>
      <c r="G21" s="807"/>
      <c r="H21" s="804">
        <f t="shared" si="1"/>
        <v>0.0733461723677816</v>
      </c>
      <c r="I21" s="796"/>
      <c r="J21"/>
      <c r="O21" s="832"/>
    </row>
    <row r="22" spans="1:15" s="37" customFormat="1" ht="20.1" customHeight="1">
      <c r="A22" s="799"/>
      <c r="B22" s="2501" t="s">
        <v>511</v>
      </c>
      <c r="C22" s="830">
        <v>3468</v>
      </c>
      <c r="D22" s="831"/>
      <c r="E22" s="804">
        <f t="shared" si="0"/>
        <v>0.028456785564827808</v>
      </c>
      <c r="F22" s="822">
        <v>36999577.8</v>
      </c>
      <c r="G22" s="807"/>
      <c r="H22" s="804">
        <f t="shared" si="1"/>
        <v>0.09407889846490218</v>
      </c>
      <c r="I22" s="796"/>
      <c r="J22"/>
      <c r="O22" s="832"/>
    </row>
    <row r="23" spans="1:15" s="37" customFormat="1" ht="20.1" customHeight="1">
      <c r="A23" s="799"/>
      <c r="B23" s="2501" t="s">
        <v>512</v>
      </c>
      <c r="C23" s="830">
        <v>2908</v>
      </c>
      <c r="D23" s="831"/>
      <c r="E23" s="804">
        <f t="shared" si="0"/>
        <v>0.02386168754974604</v>
      </c>
      <c r="F23" s="822">
        <v>42726576</v>
      </c>
      <c r="G23" s="807"/>
      <c r="H23" s="804">
        <f t="shared" si="1"/>
        <v>0.10864094793149036</v>
      </c>
      <c r="I23" s="796"/>
      <c r="J23"/>
      <c r="O23" s="832"/>
    </row>
    <row r="24" spans="1:15" s="37" customFormat="1" ht="20.1" customHeight="1">
      <c r="A24" s="799"/>
      <c r="B24" s="2501" t="s">
        <v>513</v>
      </c>
      <c r="C24" s="830">
        <v>946</v>
      </c>
      <c r="D24" s="831"/>
      <c r="E24" s="804">
        <f t="shared" si="0"/>
        <v>0.007762433432620273</v>
      </c>
      <c r="F24" s="822">
        <v>20033110.3</v>
      </c>
      <c r="G24" s="807"/>
      <c r="H24" s="804">
        <f t="shared" si="1"/>
        <v>0.05093822853972907</v>
      </c>
      <c r="I24" s="796"/>
      <c r="J24"/>
      <c r="O24" s="832"/>
    </row>
    <row r="25" spans="1:15" s="37" customFormat="1" ht="20.1" customHeight="1">
      <c r="A25" s="799"/>
      <c r="B25" s="2501" t="s">
        <v>514</v>
      </c>
      <c r="C25" s="830">
        <v>429</v>
      </c>
      <c r="D25" s="831"/>
      <c r="E25" s="804">
        <f t="shared" si="0"/>
        <v>0.003520173300839426</v>
      </c>
      <c r="F25" s="822">
        <v>11721735.2</v>
      </c>
      <c r="G25" s="807"/>
      <c r="H25" s="804">
        <f t="shared" si="1"/>
        <v>0.029804878900895723</v>
      </c>
      <c r="I25" s="796"/>
      <c r="J25"/>
      <c r="O25" s="832"/>
    </row>
    <row r="26" spans="1:15" s="37" customFormat="1" ht="20.1" customHeight="1">
      <c r="A26" s="799"/>
      <c r="B26" s="2501" t="s">
        <v>515</v>
      </c>
      <c r="C26" s="830">
        <v>577</v>
      </c>
      <c r="D26" s="831"/>
      <c r="E26" s="804">
        <f t="shared" si="0"/>
        <v>0.004734592061968179</v>
      </c>
      <c r="F26" s="822">
        <v>24537893.5</v>
      </c>
      <c r="G26" s="807"/>
      <c r="H26" s="804">
        <f t="shared" si="1"/>
        <v>0.06239254954766223</v>
      </c>
      <c r="I26" s="796"/>
      <c r="J26"/>
      <c r="O26" s="832"/>
    </row>
    <row r="27" spans="1:15" s="37" customFormat="1" ht="20.1" customHeight="1">
      <c r="A27" s="799"/>
      <c r="B27" s="2501" t="s">
        <v>262</v>
      </c>
      <c r="C27" s="830">
        <f>SUM(C9:C26)</f>
        <v>121869</v>
      </c>
      <c r="D27" s="831"/>
      <c r="E27" s="540">
        <v>1</v>
      </c>
      <c r="F27" s="2291">
        <f>SUM(F9:F26)</f>
        <v>393282430</v>
      </c>
      <c r="G27" s="803"/>
      <c r="H27" s="804">
        <v>1</v>
      </c>
      <c r="I27" s="796"/>
      <c r="J27"/>
      <c r="N27" s="375"/>
      <c r="O27" s="832"/>
    </row>
    <row r="28" spans="1:13" s="9" customFormat="1" ht="15.75" customHeight="1">
      <c r="A28" s="137"/>
      <c r="B28" s="808"/>
      <c r="C28" s="140"/>
      <c r="D28" s="140"/>
      <c r="E28" s="141"/>
      <c r="F28" s="665"/>
      <c r="G28" s="141"/>
      <c r="H28" s="672"/>
      <c r="I28" s="375"/>
      <c r="K28" s="13"/>
      <c r="L28" s="833"/>
      <c r="M28" s="37"/>
    </row>
    <row r="29" spans="1:9" s="9" customFormat="1" ht="5.1" customHeight="1">
      <c r="A29" s="143"/>
      <c r="B29" s="143"/>
      <c r="C29" s="58"/>
      <c r="D29" s="58"/>
      <c r="E29" s="146"/>
      <c r="F29" s="146"/>
      <c r="G29" s="146"/>
      <c r="H29" s="146"/>
      <c r="I29" s="375"/>
    </row>
    <row r="30" spans="1:36" s="9" customFormat="1" ht="12" customHeight="1">
      <c r="A30" s="103" t="s">
        <v>454</v>
      </c>
      <c r="C30" s="633"/>
      <c r="D30" s="633"/>
      <c r="O30"/>
      <c r="P30"/>
      <c r="Q30"/>
      <c r="R30"/>
      <c r="S30"/>
      <c r="T30"/>
      <c r="U30"/>
      <c r="V30"/>
      <c r="W30"/>
      <c r="X30"/>
      <c r="Y30"/>
      <c r="Z30"/>
      <c r="AA30"/>
      <c r="AB30"/>
      <c r="AC30"/>
      <c r="AD30"/>
      <c r="AE30"/>
      <c r="AF30"/>
      <c r="AG30"/>
      <c r="AH30"/>
      <c r="AI30"/>
      <c r="AJ30"/>
    </row>
    <row r="31" spans="1:36" s="9" customFormat="1" ht="12" customHeight="1">
      <c r="A31" s="103" t="s">
        <v>492</v>
      </c>
      <c r="C31" s="633"/>
      <c r="D31" s="633"/>
      <c r="O31"/>
      <c r="P31"/>
      <c r="Q31"/>
      <c r="R31"/>
      <c r="S31"/>
      <c r="T31"/>
      <c r="U31"/>
      <c r="V31"/>
      <c r="W31"/>
      <c r="X31"/>
      <c r="Y31"/>
      <c r="Z31"/>
      <c r="AA31"/>
      <c r="AB31"/>
      <c r="AC31"/>
      <c r="AD31"/>
      <c r="AE31"/>
      <c r="AF31"/>
      <c r="AG31"/>
      <c r="AH31"/>
      <c r="AI31"/>
      <c r="AJ31"/>
    </row>
    <row r="32" spans="1:36" s="9" customFormat="1" ht="12" customHeight="1">
      <c r="A32" s="103" t="s">
        <v>281</v>
      </c>
      <c r="M32" s="825"/>
      <c r="O32"/>
      <c r="P32"/>
      <c r="Q32"/>
      <c r="R32"/>
      <c r="S32"/>
      <c r="T32"/>
      <c r="U32"/>
      <c r="V32"/>
      <c r="W32"/>
      <c r="X32"/>
      <c r="Y32"/>
      <c r="Z32"/>
      <c r="AA32"/>
      <c r="AB32"/>
      <c r="AC32"/>
      <c r="AD32"/>
      <c r="AE32"/>
      <c r="AF32"/>
      <c r="AG32"/>
      <c r="AH32"/>
      <c r="AI32"/>
      <c r="AJ32"/>
    </row>
    <row r="33" spans="1:36" s="9" customFormat="1" ht="12" customHeight="1">
      <c r="A33" s="103" t="s">
        <v>486</v>
      </c>
      <c r="C33" s="633"/>
      <c r="D33" s="633"/>
      <c r="M33"/>
      <c r="N33"/>
      <c r="O33"/>
      <c r="P33"/>
      <c r="Q33"/>
      <c r="R33"/>
      <c r="S33"/>
      <c r="T33"/>
      <c r="U33"/>
      <c r="V33"/>
      <c r="W33"/>
      <c r="X33"/>
      <c r="Y33"/>
      <c r="Z33"/>
      <c r="AA33"/>
      <c r="AB33"/>
      <c r="AC33"/>
      <c r="AD33"/>
      <c r="AE33"/>
      <c r="AF33"/>
      <c r="AG33"/>
      <c r="AH33"/>
      <c r="AI33"/>
      <c r="AJ33"/>
    </row>
    <row r="34" spans="1:12" ht="12.75">
      <c r="A34" s="103" t="s">
        <v>257</v>
      </c>
      <c r="B34" s="57"/>
      <c r="C34" s="2317" t="s">
        <v>257</v>
      </c>
      <c r="D34" s="58"/>
      <c r="E34" s="2317" t="s">
        <v>257</v>
      </c>
      <c r="F34" s="2318" t="s">
        <v>257</v>
      </c>
      <c r="G34" s="809"/>
      <c r="H34" s="2317" t="s">
        <v>257</v>
      </c>
      <c r="J34" s="9"/>
      <c r="K34" s="9"/>
      <c r="L34" s="9"/>
    </row>
    <row r="35" spans="1:11" ht="12.75">
      <c r="A35" s="150"/>
      <c r="B35" s="150"/>
      <c r="C35" s="834"/>
      <c r="D35" s="834"/>
      <c r="E35" s="151"/>
      <c r="F35" s="828"/>
      <c r="G35" s="828"/>
      <c r="H35" s="151"/>
      <c r="J35" s="9"/>
      <c r="K35" s="9"/>
    </row>
    <row r="36" spans="6:10" ht="12.75">
      <c r="F36"/>
      <c r="G36"/>
      <c r="H36"/>
      <c r="J36" s="835"/>
    </row>
    <row r="37" spans="6:8" ht="12.75">
      <c r="F37"/>
      <c r="G37"/>
      <c r="H37"/>
    </row>
    <row r="38" spans="6:8" ht="12.75">
      <c r="F38"/>
      <c r="G38"/>
      <c r="H38"/>
    </row>
    <row r="39" spans="6:8" ht="12.75">
      <c r="F39"/>
      <c r="G39"/>
      <c r="H39"/>
    </row>
    <row r="40" spans="6:8" ht="12.75">
      <c r="F40"/>
      <c r="G40"/>
      <c r="H40"/>
    </row>
    <row r="41" spans="6:8" ht="12.75">
      <c r="F41"/>
      <c r="G41"/>
      <c r="H41"/>
    </row>
    <row r="42" spans="6:8" ht="12.75">
      <c r="F42"/>
      <c r="G42"/>
      <c r="H42"/>
    </row>
  </sheetData>
  <mergeCells count="6">
    <mergeCell ref="A2:H2"/>
    <mergeCell ref="A3:H3"/>
    <mergeCell ref="A4:H4"/>
    <mergeCell ref="A6:B6"/>
    <mergeCell ref="C6:E6"/>
    <mergeCell ref="F6:H6"/>
  </mergeCell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1:IU67"/>
  <sheetViews>
    <sheetView workbookViewId="0" topLeftCell="A1">
      <selection activeCell="K3" sqref="K3"/>
    </sheetView>
  </sheetViews>
  <sheetFormatPr defaultColWidth="9.140625" defaultRowHeight="12.75"/>
  <cols>
    <col min="1" max="1" width="6.7109375" style="9" customWidth="1"/>
    <col min="2" max="2" width="8.140625" style="9" customWidth="1"/>
    <col min="3" max="3" width="12.00390625" style="9" customWidth="1"/>
    <col min="4" max="4" width="23.140625" style="9" customWidth="1"/>
    <col min="5" max="5" width="12.7109375" style="9" customWidth="1"/>
    <col min="6" max="6" width="11.7109375" style="17" customWidth="1"/>
    <col min="7" max="7" width="14.421875" style="9" bestFit="1" customWidth="1"/>
    <col min="8" max="8" width="11.7109375" style="17" customWidth="1"/>
    <col min="9" max="9" width="11.7109375" style="887" customWidth="1"/>
    <col min="10" max="10" width="11.7109375" style="17" customWidth="1"/>
    <col min="12" max="12" width="16.421875" style="0" customWidth="1"/>
    <col min="13" max="13" width="14.421875" style="0" bestFit="1" customWidth="1"/>
    <col min="14" max="14" width="15.57421875" style="0" customWidth="1"/>
    <col min="15" max="15" width="13.421875" style="0" bestFit="1" customWidth="1"/>
    <col min="16" max="16" width="7.00390625" style="0" bestFit="1" customWidth="1"/>
    <col min="20" max="20" width="11.00390625" style="0" bestFit="1" customWidth="1"/>
  </cols>
  <sheetData>
    <row r="1" spans="1:10" ht="12.75">
      <c r="A1" s="634"/>
      <c r="B1" s="635"/>
      <c r="C1" s="635"/>
      <c r="D1" s="635"/>
      <c r="E1" s="635"/>
      <c r="F1" s="2478"/>
      <c r="G1" s="635"/>
      <c r="H1" s="2478"/>
      <c r="I1" s="836"/>
      <c r="J1" s="2479"/>
    </row>
    <row r="2" spans="1:10" ht="23.25">
      <c r="A2" s="2655" t="s">
        <v>521</v>
      </c>
      <c r="B2" s="2586"/>
      <c r="C2" s="2586"/>
      <c r="D2" s="2586"/>
      <c r="E2" s="2586"/>
      <c r="F2" s="2586"/>
      <c r="G2" s="2586"/>
      <c r="H2" s="2586"/>
      <c r="I2" s="2586"/>
      <c r="J2" s="2656"/>
    </row>
    <row r="3" spans="1:10" ht="20.25">
      <c r="A3" s="2562" t="s">
        <v>61</v>
      </c>
      <c r="B3" s="2563"/>
      <c r="C3" s="2563"/>
      <c r="D3" s="2563"/>
      <c r="E3" s="2563"/>
      <c r="F3" s="2563"/>
      <c r="G3" s="2563"/>
      <c r="H3" s="2563"/>
      <c r="I3" s="2563"/>
      <c r="J3" s="2602"/>
    </row>
    <row r="4" spans="1:10" ht="20.25">
      <c r="A4" s="2564" t="s">
        <v>522</v>
      </c>
      <c r="B4" s="2565"/>
      <c r="C4" s="2565"/>
      <c r="D4" s="2565"/>
      <c r="E4" s="2565"/>
      <c r="F4" s="2565"/>
      <c r="G4" s="2565"/>
      <c r="H4" s="2565"/>
      <c r="I4" s="2565"/>
      <c r="J4" s="2635"/>
    </row>
    <row r="5" spans="1:10" ht="9" customHeight="1">
      <c r="A5" s="2659"/>
      <c r="B5" s="2660"/>
      <c r="C5" s="2660"/>
      <c r="D5" s="2660"/>
      <c r="E5" s="2660"/>
      <c r="F5" s="2660"/>
      <c r="G5" s="2660"/>
      <c r="H5" s="2660"/>
      <c r="I5" s="2660"/>
      <c r="J5" s="2661"/>
    </row>
    <row r="6" spans="1:10" ht="12.75">
      <c r="A6" s="837"/>
      <c r="B6" s="838"/>
      <c r="C6" s="838"/>
      <c r="D6" s="838"/>
      <c r="E6" s="839"/>
      <c r="F6" s="106"/>
      <c r="G6" s="840"/>
      <c r="H6" s="106"/>
      <c r="I6" s="840"/>
      <c r="J6" s="108"/>
    </row>
    <row r="7" spans="1:10" ht="12.75">
      <c r="A7" s="841"/>
      <c r="B7" s="243"/>
      <c r="C7" s="242"/>
      <c r="D7" s="245"/>
      <c r="E7" s="705"/>
      <c r="F7" s="842"/>
      <c r="G7" s="700"/>
      <c r="H7" s="842"/>
      <c r="I7" s="2482" t="s">
        <v>523</v>
      </c>
      <c r="J7" s="2499" t="s">
        <v>444</v>
      </c>
    </row>
    <row r="8" spans="1:10" ht="12.75">
      <c r="A8" s="841"/>
      <c r="B8" s="243"/>
      <c r="C8" s="242"/>
      <c r="D8" s="245"/>
      <c r="E8" s="168"/>
      <c r="F8" s="842"/>
      <c r="G8" s="700"/>
      <c r="H8" s="842"/>
      <c r="I8" s="2482" t="s">
        <v>434</v>
      </c>
      <c r="J8" s="2499" t="s">
        <v>434</v>
      </c>
    </row>
    <row r="9" spans="1:10" ht="12.75">
      <c r="A9" s="2638" t="s">
        <v>405</v>
      </c>
      <c r="B9" s="2581"/>
      <c r="C9" s="2581"/>
      <c r="D9" s="2639"/>
      <c r="E9" s="2665" t="s">
        <v>433</v>
      </c>
      <c r="F9" s="2622"/>
      <c r="G9" s="2647" t="s">
        <v>524</v>
      </c>
      <c r="H9" s="2648"/>
      <c r="I9" s="2482" t="s">
        <v>449</v>
      </c>
      <c r="J9" s="2499" t="s">
        <v>449</v>
      </c>
    </row>
    <row r="10" spans="1:10" ht="12.75">
      <c r="A10" s="843"/>
      <c r="B10" s="844"/>
      <c r="C10" s="845"/>
      <c r="D10" s="845"/>
      <c r="E10" s="843"/>
      <c r="F10" s="846"/>
      <c r="G10" s="847"/>
      <c r="H10" s="846"/>
      <c r="I10" s="848"/>
      <c r="J10" s="849"/>
    </row>
    <row r="11" spans="1:255" s="857" customFormat="1" ht="14.25" customHeight="1">
      <c r="A11" s="850"/>
      <c r="B11" s="851"/>
      <c r="C11" s="545"/>
      <c r="D11" s="549"/>
      <c r="E11" s="851"/>
      <c r="F11" s="852"/>
      <c r="G11" s="853"/>
      <c r="H11" s="854"/>
      <c r="I11" s="855"/>
      <c r="J11" s="856"/>
      <c r="L11" s="858"/>
      <c r="M11"/>
      <c r="N11"/>
      <c r="O11"/>
      <c r="P11"/>
      <c r="Q11"/>
      <c r="R11"/>
      <c r="S11"/>
      <c r="T11"/>
      <c r="U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375" customFormat="1" ht="12.75">
      <c r="A12" s="859"/>
      <c r="B12" s="2046" t="s">
        <v>407</v>
      </c>
      <c r="C12" s="537"/>
      <c r="D12" s="538"/>
      <c r="E12" s="861">
        <v>15190</v>
      </c>
      <c r="F12" s="2200">
        <f>E12/$E$34</f>
        <v>0.019457346269031436</v>
      </c>
      <c r="G12" s="863">
        <v>82033964</v>
      </c>
      <c r="H12" s="2200">
        <f>G12/$G$34</f>
        <v>0.015361326397535187</v>
      </c>
      <c r="I12" s="2206">
        <v>452.4</v>
      </c>
      <c r="J12" s="2207">
        <v>263.15</v>
      </c>
      <c r="L12"/>
      <c r="M12"/>
      <c r="N12"/>
      <c r="O12"/>
      <c r="P12"/>
      <c r="Q12"/>
      <c r="R12"/>
      <c r="S12"/>
      <c r="T12"/>
      <c r="U12"/>
      <c r="V12" s="857"/>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375" customFormat="1" ht="14.25" customHeight="1">
      <c r="A13" s="859"/>
      <c r="B13" s="2046" t="s">
        <v>408</v>
      </c>
      <c r="C13" s="537"/>
      <c r="D13" s="538"/>
      <c r="E13" s="864">
        <f>SUM(E14:E21)</f>
        <v>517302</v>
      </c>
      <c r="F13" s="862">
        <f>+E13/$E$34</f>
        <v>0.6626283172918038</v>
      </c>
      <c r="G13" s="864">
        <v>3143173510</v>
      </c>
      <c r="H13" s="2200">
        <f>G13/$G$34</f>
        <v>0.5885771192429069</v>
      </c>
      <c r="I13" s="2204">
        <v>520.0062289147158</v>
      </c>
      <c r="J13" s="2201">
        <v>260.845</v>
      </c>
      <c r="L13"/>
      <c r="M13"/>
      <c r="N13"/>
      <c r="O13"/>
      <c r="P13"/>
      <c r="Q13"/>
      <c r="R13"/>
      <c r="S13"/>
      <c r="T13"/>
      <c r="U13"/>
      <c r="V13" s="857"/>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857" customFormat="1" ht="12.75">
      <c r="A14" s="865"/>
      <c r="B14" s="866"/>
      <c r="C14" s="866" t="s">
        <v>409</v>
      </c>
      <c r="D14" s="867"/>
      <c r="E14" s="868">
        <v>69087</v>
      </c>
      <c r="F14" s="2199">
        <f>+E14/$E$34</f>
        <v>0.08849569991366524</v>
      </c>
      <c r="G14" s="869">
        <v>150144766</v>
      </c>
      <c r="H14" s="2199">
        <f>+G14/$G$34</f>
        <v>0.028115461510643855</v>
      </c>
      <c r="I14" s="2205">
        <v>183.09</v>
      </c>
      <c r="J14" s="2202">
        <v>96.74</v>
      </c>
      <c r="L14"/>
      <c r="M14"/>
      <c r="N14"/>
      <c r="O14"/>
      <c r="P14"/>
      <c r="Q14"/>
      <c r="R14"/>
      <c r="S14"/>
      <c r="T14"/>
      <c r="U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857" customFormat="1" ht="12.75">
      <c r="A15" s="865"/>
      <c r="B15" s="866"/>
      <c r="C15" s="866" t="s">
        <v>410</v>
      </c>
      <c r="D15" s="867"/>
      <c r="E15" s="868">
        <v>43722</v>
      </c>
      <c r="F15" s="2199">
        <f aca="true" t="shared" si="0" ref="F15:F24">+E15/$E$34</f>
        <v>0.05600487778634578</v>
      </c>
      <c r="G15" s="869">
        <v>184817947</v>
      </c>
      <c r="H15" s="2199">
        <f aca="true" t="shared" si="1" ref="H15:H24">+G15/$G$34</f>
        <v>0.034608211886351846</v>
      </c>
      <c r="I15" s="2205">
        <v>354.91</v>
      </c>
      <c r="J15" s="2202">
        <v>225.05</v>
      </c>
      <c r="L15"/>
      <c r="M15"/>
      <c r="N15"/>
      <c r="O15"/>
      <c r="P15"/>
      <c r="Q15"/>
      <c r="R15"/>
      <c r="S15"/>
      <c r="T15"/>
      <c r="U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857" customFormat="1" ht="12.75">
      <c r="A16" s="865"/>
      <c r="B16" s="866"/>
      <c r="C16" s="866" t="s">
        <v>411</v>
      </c>
      <c r="D16" s="867"/>
      <c r="E16" s="868">
        <v>13712</v>
      </c>
      <c r="F16" s="2199">
        <f t="shared" si="0"/>
        <v>0.01756412982494793</v>
      </c>
      <c r="G16" s="869">
        <v>36550505</v>
      </c>
      <c r="H16" s="2199">
        <f t="shared" si="1"/>
        <v>0.0068442899735985194</v>
      </c>
      <c r="I16" s="2205">
        <v>233.23</v>
      </c>
      <c r="J16" s="2202">
        <v>155</v>
      </c>
      <c r="L16"/>
      <c r="M16"/>
      <c r="N16"/>
      <c r="O16"/>
      <c r="P16"/>
      <c r="Q16"/>
      <c r="R16"/>
      <c r="S16"/>
      <c r="T16"/>
      <c r="U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1" s="857" customFormat="1" ht="12.75">
      <c r="A17" s="865"/>
      <c r="B17" s="866"/>
      <c r="C17" s="866" t="s">
        <v>525</v>
      </c>
      <c r="D17" s="867"/>
      <c r="E17" s="868">
        <v>37980</v>
      </c>
      <c r="F17" s="2199">
        <f t="shared" si="0"/>
        <v>0.04864977032902001</v>
      </c>
      <c r="G17" s="869">
        <v>182308470</v>
      </c>
      <c r="H17" s="2199">
        <f t="shared" si="1"/>
        <v>0.03413829804329889</v>
      </c>
      <c r="I17" s="2205">
        <v>398.16</v>
      </c>
      <c r="J17" s="2202">
        <v>222.135</v>
      </c>
      <c r="L17"/>
      <c r="M17"/>
      <c r="N17"/>
      <c r="O17"/>
      <c r="P17"/>
      <c r="Q17"/>
      <c r="R17"/>
      <c r="S17"/>
      <c r="T17"/>
      <c r="U17"/>
    </row>
    <row r="18" spans="1:255" s="857" customFormat="1" ht="12.75">
      <c r="A18" s="865"/>
      <c r="B18" s="866"/>
      <c r="C18" s="866" t="s">
        <v>413</v>
      </c>
      <c r="D18" s="867"/>
      <c r="E18" s="868">
        <v>56800</v>
      </c>
      <c r="F18" s="2199">
        <f t="shared" si="0"/>
        <v>0.07275689717452176</v>
      </c>
      <c r="G18" s="869">
        <v>766241903</v>
      </c>
      <c r="H18" s="2199">
        <f t="shared" si="1"/>
        <v>0.14348315499482014</v>
      </c>
      <c r="I18" s="2205">
        <v>1311.93</v>
      </c>
      <c r="J18" s="2202">
        <v>1114.92</v>
      </c>
      <c r="L18"/>
      <c r="M18"/>
      <c r="N18"/>
      <c r="O18"/>
      <c r="P18"/>
      <c r="Q18"/>
      <c r="R18"/>
      <c r="S18"/>
      <c r="T18"/>
      <c r="U18"/>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c r="FB18" s="375"/>
      <c r="FC18" s="375"/>
      <c r="FD18" s="375"/>
      <c r="FE18" s="375"/>
      <c r="FF18" s="375"/>
      <c r="FG18" s="375"/>
      <c r="FH18" s="375"/>
      <c r="FI18" s="375"/>
      <c r="FJ18" s="375"/>
      <c r="FK18" s="375"/>
      <c r="FL18" s="375"/>
      <c r="FM18" s="375"/>
      <c r="FN18" s="375"/>
      <c r="FO18" s="375"/>
      <c r="FP18" s="375"/>
      <c r="FQ18" s="375"/>
      <c r="FR18" s="375"/>
      <c r="FS18" s="375"/>
      <c r="FT18" s="375"/>
      <c r="FU18" s="375"/>
      <c r="FV18" s="375"/>
      <c r="FW18" s="375"/>
      <c r="FX18" s="375"/>
      <c r="FY18" s="375"/>
      <c r="FZ18" s="375"/>
      <c r="GA18" s="375"/>
      <c r="GB18" s="375"/>
      <c r="GC18" s="375"/>
      <c r="GD18" s="375"/>
      <c r="GE18" s="375"/>
      <c r="GF18" s="375"/>
      <c r="GG18" s="375"/>
      <c r="GH18" s="375"/>
      <c r="GI18" s="375"/>
      <c r="GJ18" s="375"/>
      <c r="GK18" s="375"/>
      <c r="GL18" s="375"/>
      <c r="GM18" s="375"/>
      <c r="GN18" s="375"/>
      <c r="GO18" s="375"/>
      <c r="GP18" s="375"/>
      <c r="GQ18" s="375"/>
      <c r="GR18" s="375"/>
      <c r="GS18" s="375"/>
      <c r="GT18" s="375"/>
      <c r="GU18" s="375"/>
      <c r="GV18" s="375"/>
      <c r="GW18" s="375"/>
      <c r="GX18" s="375"/>
      <c r="GY18" s="375"/>
      <c r="GZ18" s="375"/>
      <c r="HA18" s="375"/>
      <c r="HB18" s="375"/>
      <c r="HC18" s="375"/>
      <c r="HD18" s="375"/>
      <c r="HE18" s="375"/>
      <c r="HF18" s="375"/>
      <c r="HG18" s="375"/>
      <c r="HH18" s="375"/>
      <c r="HI18" s="375"/>
      <c r="HJ18" s="375"/>
      <c r="HK18" s="375"/>
      <c r="HL18" s="375"/>
      <c r="HM18" s="375"/>
      <c r="HN18" s="375"/>
      <c r="HO18" s="375"/>
      <c r="HP18" s="375"/>
      <c r="HQ18" s="375"/>
      <c r="HR18" s="375"/>
      <c r="HS18" s="375"/>
      <c r="HT18" s="375"/>
      <c r="HU18" s="375"/>
      <c r="HV18" s="375"/>
      <c r="HW18" s="375"/>
      <c r="HX18" s="375"/>
      <c r="HY18" s="375"/>
      <c r="HZ18" s="375"/>
      <c r="IA18" s="375"/>
      <c r="IB18" s="375"/>
      <c r="IC18" s="375"/>
      <c r="ID18" s="375"/>
      <c r="IE18" s="375"/>
      <c r="IF18" s="375"/>
      <c r="IG18" s="375"/>
      <c r="IH18" s="375"/>
      <c r="II18" s="375"/>
      <c r="IJ18" s="375"/>
      <c r="IK18" s="375"/>
      <c r="IL18" s="375"/>
      <c r="IM18" s="375"/>
      <c r="IN18" s="375"/>
      <c r="IO18" s="375"/>
      <c r="IP18" s="375"/>
      <c r="IQ18" s="375"/>
      <c r="IR18" s="375"/>
      <c r="IS18" s="375"/>
      <c r="IT18" s="375"/>
      <c r="IU18" s="375"/>
    </row>
    <row r="19" spans="1:255" s="857" customFormat="1" ht="12.75">
      <c r="A19" s="865"/>
      <c r="B19" s="866"/>
      <c r="C19" s="866" t="s">
        <v>414</v>
      </c>
      <c r="D19" s="870"/>
      <c r="E19" s="868">
        <v>214923</v>
      </c>
      <c r="F19" s="2199">
        <f t="shared" si="0"/>
        <v>0.2753015952718264</v>
      </c>
      <c r="G19" s="869">
        <v>1480331199</v>
      </c>
      <c r="H19" s="2199">
        <f t="shared" si="1"/>
        <v>0.2772004376662039</v>
      </c>
      <c r="I19" s="2205">
        <v>576.04</v>
      </c>
      <c r="J19" s="2202">
        <v>383.845</v>
      </c>
      <c r="L19"/>
      <c r="M19"/>
      <c r="N19"/>
      <c r="O19"/>
      <c r="P19"/>
      <c r="Q19"/>
      <c r="R19"/>
      <c r="S19"/>
      <c r="T19"/>
      <c r="U19"/>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c r="FB19" s="375"/>
      <c r="FC19" s="375"/>
      <c r="FD19" s="375"/>
      <c r="FE19" s="375"/>
      <c r="FF19" s="375"/>
      <c r="FG19" s="375"/>
      <c r="FH19" s="375"/>
      <c r="FI19" s="375"/>
      <c r="FJ19" s="375"/>
      <c r="FK19" s="375"/>
      <c r="FL19" s="375"/>
      <c r="FM19" s="375"/>
      <c r="FN19" s="375"/>
      <c r="FO19" s="375"/>
      <c r="FP19" s="375"/>
      <c r="FQ19" s="375"/>
      <c r="FR19" s="375"/>
      <c r="FS19" s="375"/>
      <c r="FT19" s="375"/>
      <c r="FU19" s="375"/>
      <c r="FV19" s="375"/>
      <c r="FW19" s="375"/>
      <c r="FX19" s="375"/>
      <c r="FY19" s="375"/>
      <c r="FZ19" s="375"/>
      <c r="GA19" s="375"/>
      <c r="GB19" s="375"/>
      <c r="GC19" s="375"/>
      <c r="GD19" s="375"/>
      <c r="GE19" s="375"/>
      <c r="GF19" s="375"/>
      <c r="GG19" s="375"/>
      <c r="GH19" s="375"/>
      <c r="GI19" s="375"/>
      <c r="GJ19" s="375"/>
      <c r="GK19" s="375"/>
      <c r="GL19" s="375"/>
      <c r="GM19" s="375"/>
      <c r="GN19" s="375"/>
      <c r="GO19" s="375"/>
      <c r="GP19" s="375"/>
      <c r="GQ19" s="375"/>
      <c r="GR19" s="375"/>
      <c r="GS19" s="375"/>
      <c r="GT19" s="375"/>
      <c r="GU19" s="375"/>
      <c r="GV19" s="375"/>
      <c r="GW19" s="375"/>
      <c r="GX19" s="375"/>
      <c r="GY19" s="375"/>
      <c r="GZ19" s="375"/>
      <c r="HA19" s="375"/>
      <c r="HB19" s="375"/>
      <c r="HC19" s="375"/>
      <c r="HD19" s="375"/>
      <c r="HE19" s="375"/>
      <c r="HF19" s="375"/>
      <c r="HG19" s="375"/>
      <c r="HH19" s="375"/>
      <c r="HI19" s="375"/>
      <c r="HJ19" s="375"/>
      <c r="HK19" s="375"/>
      <c r="HL19" s="375"/>
      <c r="HM19" s="375"/>
      <c r="HN19" s="375"/>
      <c r="HO19" s="375"/>
      <c r="HP19" s="375"/>
      <c r="HQ19" s="375"/>
      <c r="HR19" s="375"/>
      <c r="HS19" s="375"/>
      <c r="HT19" s="375"/>
      <c r="HU19" s="375"/>
      <c r="HV19" s="375"/>
      <c r="HW19" s="375"/>
      <c r="HX19" s="375"/>
      <c r="HY19" s="375"/>
      <c r="HZ19" s="375"/>
      <c r="IA19" s="375"/>
      <c r="IB19" s="375"/>
      <c r="IC19" s="375"/>
      <c r="ID19" s="375"/>
      <c r="IE19" s="375"/>
      <c r="IF19" s="375"/>
      <c r="IG19" s="375"/>
      <c r="IH19" s="375"/>
      <c r="II19" s="375"/>
      <c r="IJ19" s="375"/>
      <c r="IK19" s="375"/>
      <c r="IL19" s="375"/>
      <c r="IM19" s="375"/>
      <c r="IN19" s="375"/>
      <c r="IO19" s="375"/>
      <c r="IP19" s="375"/>
      <c r="IQ19" s="375"/>
      <c r="IR19" s="375"/>
      <c r="IS19" s="375"/>
      <c r="IT19" s="375"/>
      <c r="IU19" s="375"/>
    </row>
    <row r="20" spans="1:21" s="857" customFormat="1" ht="12.75">
      <c r="A20" s="865"/>
      <c r="B20" s="866"/>
      <c r="C20" s="866" t="s">
        <v>415</v>
      </c>
      <c r="D20" s="870"/>
      <c r="E20" s="868">
        <v>12045</v>
      </c>
      <c r="F20" s="2199">
        <f t="shared" si="0"/>
        <v>0.01542881736737878</v>
      </c>
      <c r="G20" s="869">
        <v>42893803</v>
      </c>
      <c r="H20" s="2199">
        <f t="shared" si="1"/>
        <v>0.008032108607046881</v>
      </c>
      <c r="I20" s="2205">
        <v>300.09</v>
      </c>
      <c r="J20" s="2202">
        <v>203.2</v>
      </c>
      <c r="L20"/>
      <c r="M20"/>
      <c r="N20"/>
      <c r="O20"/>
      <c r="P20"/>
      <c r="Q20"/>
      <c r="R20"/>
      <c r="S20"/>
      <c r="T20"/>
      <c r="U20"/>
    </row>
    <row r="21" spans="1:21" s="857" customFormat="1" ht="12.75">
      <c r="A21" s="865"/>
      <c r="B21" s="866"/>
      <c r="C21" s="866" t="s">
        <v>416</v>
      </c>
      <c r="D21" s="867"/>
      <c r="E21" s="868">
        <v>69033</v>
      </c>
      <c r="F21" s="2199">
        <f t="shared" si="0"/>
        <v>0.0884265296240979</v>
      </c>
      <c r="G21" s="869">
        <v>299884917</v>
      </c>
      <c r="H21" s="2199">
        <f t="shared" si="1"/>
        <v>0.05615515656094284</v>
      </c>
      <c r="I21" s="2205">
        <v>382.05</v>
      </c>
      <c r="J21" s="2202">
        <v>210.91</v>
      </c>
      <c r="L21"/>
      <c r="M21"/>
      <c r="N21"/>
      <c r="O21"/>
      <c r="P21"/>
      <c r="Q21"/>
      <c r="R21"/>
      <c r="S21"/>
      <c r="T21"/>
      <c r="U21"/>
    </row>
    <row r="22" spans="1:255" s="375" customFormat="1" ht="12.75">
      <c r="A22" s="859"/>
      <c r="B22" s="2140" t="s">
        <v>417</v>
      </c>
      <c r="C22" s="537"/>
      <c r="D22" s="538"/>
      <c r="E22" s="864">
        <f>SUM(E23:E25)</f>
        <v>151634</v>
      </c>
      <c r="F22" s="862">
        <f>E22/$E$34</f>
        <v>0.19423273496763085</v>
      </c>
      <c r="G22" s="864">
        <v>1698156920</v>
      </c>
      <c r="H22" s="2200">
        <f>G22/$G$34</f>
        <v>0.3179895429940829</v>
      </c>
      <c r="I22" s="2204">
        <v>903.1163658561388</v>
      </c>
      <c r="J22" s="2201">
        <v>489.88</v>
      </c>
      <c r="L22"/>
      <c r="M22"/>
      <c r="N22"/>
      <c r="O22"/>
      <c r="P22"/>
      <c r="Q22"/>
      <c r="R22"/>
      <c r="S22"/>
      <c r="T22"/>
      <c r="U22"/>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c r="BA22" s="857"/>
      <c r="BB22" s="857"/>
      <c r="BC22" s="857"/>
      <c r="BD22" s="857"/>
      <c r="BE22" s="857"/>
      <c r="BF22" s="857"/>
      <c r="BG22" s="857"/>
      <c r="BH22" s="857"/>
      <c r="BI22" s="857"/>
      <c r="BJ22" s="857"/>
      <c r="BK22" s="857"/>
      <c r="BL22" s="857"/>
      <c r="BM22" s="857"/>
      <c r="BN22" s="857"/>
      <c r="BO22" s="857"/>
      <c r="BP22" s="857"/>
      <c r="BQ22" s="857"/>
      <c r="BR22" s="857"/>
      <c r="BS22" s="857"/>
      <c r="BT22" s="857"/>
      <c r="BU22" s="857"/>
      <c r="BV22" s="857"/>
      <c r="BW22" s="857"/>
      <c r="BX22" s="857"/>
      <c r="BY22" s="857"/>
      <c r="BZ22" s="857"/>
      <c r="CA22" s="857"/>
      <c r="CB22" s="857"/>
      <c r="CC22" s="857"/>
      <c r="CD22" s="857"/>
      <c r="CE22" s="857"/>
      <c r="CF22" s="857"/>
      <c r="CG22" s="857"/>
      <c r="CH22" s="857"/>
      <c r="CI22" s="857"/>
      <c r="CJ22" s="857"/>
      <c r="CK22" s="857"/>
      <c r="CL22" s="857"/>
      <c r="CM22" s="857"/>
      <c r="CN22" s="857"/>
      <c r="CO22" s="857"/>
      <c r="CP22" s="857"/>
      <c r="CQ22" s="857"/>
      <c r="CR22" s="857"/>
      <c r="CS22" s="857"/>
      <c r="CT22" s="857"/>
      <c r="CU22" s="857"/>
      <c r="CV22" s="857"/>
      <c r="CW22" s="857"/>
      <c r="CX22" s="857"/>
      <c r="CY22" s="857"/>
      <c r="CZ22" s="857"/>
      <c r="DA22" s="857"/>
      <c r="DB22" s="857"/>
      <c r="DC22" s="857"/>
      <c r="DD22" s="857"/>
      <c r="DE22" s="857"/>
      <c r="DF22" s="857"/>
      <c r="DG22" s="857"/>
      <c r="DH22" s="857"/>
      <c r="DI22" s="857"/>
      <c r="DJ22" s="857"/>
      <c r="DK22" s="857"/>
      <c r="DL22" s="857"/>
      <c r="DM22" s="857"/>
      <c r="DN22" s="857"/>
      <c r="DO22" s="857"/>
      <c r="DP22" s="857"/>
      <c r="DQ22" s="857"/>
      <c r="DR22" s="857"/>
      <c r="DS22" s="857"/>
      <c r="DT22" s="857"/>
      <c r="DU22" s="857"/>
      <c r="DV22" s="857"/>
      <c r="DW22" s="857"/>
      <c r="DX22" s="857"/>
      <c r="DY22" s="857"/>
      <c r="DZ22" s="857"/>
      <c r="EA22" s="857"/>
      <c r="EB22" s="857"/>
      <c r="EC22" s="857"/>
      <c r="ED22" s="857"/>
      <c r="EE22" s="857"/>
      <c r="EF22" s="857"/>
      <c r="EG22" s="857"/>
      <c r="EH22" s="857"/>
      <c r="EI22" s="857"/>
      <c r="EJ22" s="857"/>
      <c r="EK22" s="857"/>
      <c r="EL22" s="857"/>
      <c r="EM22" s="857"/>
      <c r="EN22" s="857"/>
      <c r="EO22" s="857"/>
      <c r="EP22" s="857"/>
      <c r="EQ22" s="857"/>
      <c r="ER22" s="857"/>
      <c r="ES22" s="857"/>
      <c r="ET22" s="857"/>
      <c r="EU22" s="857"/>
      <c r="EV22" s="857"/>
      <c r="EW22" s="857"/>
      <c r="EX22" s="857"/>
      <c r="EY22" s="857"/>
      <c r="EZ22" s="857"/>
      <c r="FA22" s="857"/>
      <c r="FB22" s="857"/>
      <c r="FC22" s="857"/>
      <c r="FD22" s="857"/>
      <c r="FE22" s="857"/>
      <c r="FF22" s="857"/>
      <c r="FG22" s="857"/>
      <c r="FH22" s="857"/>
      <c r="FI22" s="857"/>
      <c r="FJ22" s="857"/>
      <c r="FK22" s="857"/>
      <c r="FL22" s="857"/>
      <c r="FM22" s="857"/>
      <c r="FN22" s="857"/>
      <c r="FO22" s="857"/>
      <c r="FP22" s="857"/>
      <c r="FQ22" s="857"/>
      <c r="FR22" s="857"/>
      <c r="FS22" s="857"/>
      <c r="FT22" s="857"/>
      <c r="FU22" s="857"/>
      <c r="FV22" s="857"/>
      <c r="FW22" s="857"/>
      <c r="FX22" s="857"/>
      <c r="FY22" s="857"/>
      <c r="FZ22" s="857"/>
      <c r="GA22" s="857"/>
      <c r="GB22" s="857"/>
      <c r="GC22" s="857"/>
      <c r="GD22" s="857"/>
      <c r="GE22" s="857"/>
      <c r="GF22" s="857"/>
      <c r="GG22" s="857"/>
      <c r="GH22" s="857"/>
      <c r="GI22" s="857"/>
      <c r="GJ22" s="857"/>
      <c r="GK22" s="857"/>
      <c r="GL22" s="857"/>
      <c r="GM22" s="857"/>
      <c r="GN22" s="857"/>
      <c r="GO22" s="857"/>
      <c r="GP22" s="857"/>
      <c r="GQ22" s="857"/>
      <c r="GR22" s="857"/>
      <c r="GS22" s="857"/>
      <c r="GT22" s="857"/>
      <c r="GU22" s="857"/>
      <c r="GV22" s="857"/>
      <c r="GW22" s="857"/>
      <c r="GX22" s="857"/>
      <c r="GY22" s="857"/>
      <c r="GZ22" s="857"/>
      <c r="HA22" s="857"/>
      <c r="HB22" s="857"/>
      <c r="HC22" s="857"/>
      <c r="HD22" s="857"/>
      <c r="HE22" s="857"/>
      <c r="HF22" s="857"/>
      <c r="HG22" s="857"/>
      <c r="HH22" s="857"/>
      <c r="HI22" s="857"/>
      <c r="HJ22" s="857"/>
      <c r="HK22" s="857"/>
      <c r="HL22" s="857"/>
      <c r="HM22" s="857"/>
      <c r="HN22" s="857"/>
      <c r="HO22" s="857"/>
      <c r="HP22" s="857"/>
      <c r="HQ22" s="857"/>
      <c r="HR22" s="857"/>
      <c r="HS22" s="857"/>
      <c r="HT22" s="857"/>
      <c r="HU22" s="857"/>
      <c r="HV22" s="857"/>
      <c r="HW22" s="857"/>
      <c r="HX22" s="857"/>
      <c r="HY22" s="857"/>
      <c r="HZ22" s="857"/>
      <c r="IA22" s="857"/>
      <c r="IB22" s="857"/>
      <c r="IC22" s="857"/>
      <c r="ID22" s="857"/>
      <c r="IE22" s="857"/>
      <c r="IF22" s="857"/>
      <c r="IG22" s="857"/>
      <c r="IH22" s="857"/>
      <c r="II22" s="857"/>
      <c r="IJ22" s="857"/>
      <c r="IK22" s="857"/>
      <c r="IL22" s="857"/>
      <c r="IM22" s="857"/>
      <c r="IN22" s="857"/>
      <c r="IO22" s="857"/>
      <c r="IP22" s="857"/>
      <c r="IQ22" s="857"/>
      <c r="IR22" s="857"/>
      <c r="IS22" s="857"/>
      <c r="IT22" s="857"/>
      <c r="IU22" s="857"/>
    </row>
    <row r="23" spans="1:21" s="857" customFormat="1" ht="12.75">
      <c r="A23" s="865"/>
      <c r="B23" s="866"/>
      <c r="C23" s="866" t="s">
        <v>418</v>
      </c>
      <c r="D23" s="867"/>
      <c r="E23" s="868">
        <v>140684</v>
      </c>
      <c r="F23" s="2199">
        <f t="shared" si="0"/>
        <v>0.18020653736092287</v>
      </c>
      <c r="G23" s="869">
        <v>1648033758</v>
      </c>
      <c r="H23" s="2199">
        <f t="shared" si="1"/>
        <v>0.3086036957911057</v>
      </c>
      <c r="I23" s="2205">
        <v>944.71</v>
      </c>
      <c r="J23" s="2202">
        <v>522.23</v>
      </c>
      <c r="L23"/>
      <c r="M23"/>
      <c r="N23"/>
      <c r="O23"/>
      <c r="P23"/>
      <c r="Q23"/>
      <c r="R23"/>
      <c r="S23"/>
      <c r="T23"/>
      <c r="U23"/>
    </row>
    <row r="24" spans="1:21" s="857" customFormat="1" ht="12.75">
      <c r="A24" s="865"/>
      <c r="B24" s="866"/>
      <c r="C24" s="866" t="s">
        <v>526</v>
      </c>
      <c r="D24" s="867"/>
      <c r="E24" s="868">
        <v>10898</v>
      </c>
      <c r="F24" s="2199">
        <f t="shared" si="0"/>
        <v>0.013959589179717222</v>
      </c>
      <c r="G24" s="869">
        <v>50014077</v>
      </c>
      <c r="H24" s="2199">
        <f t="shared" si="1"/>
        <v>0.009365420416212697</v>
      </c>
      <c r="I24" s="2205">
        <v>380.52</v>
      </c>
      <c r="J24" s="2202">
        <v>187.095</v>
      </c>
      <c r="L24"/>
      <c r="M24"/>
      <c r="N24"/>
      <c r="O24"/>
      <c r="P24"/>
      <c r="Q24"/>
      <c r="R24"/>
      <c r="S24"/>
      <c r="T24"/>
      <c r="U24"/>
    </row>
    <row r="25" spans="1:21" s="857" customFormat="1" ht="12.75">
      <c r="A25" s="865"/>
      <c r="B25" s="866"/>
      <c r="C25" s="866" t="s">
        <v>527</v>
      </c>
      <c r="D25" s="867"/>
      <c r="E25" s="868">
        <v>52</v>
      </c>
      <c r="F25" s="871" t="s">
        <v>528</v>
      </c>
      <c r="G25" s="869">
        <v>109085</v>
      </c>
      <c r="H25" s="871" t="s">
        <v>528</v>
      </c>
      <c r="I25" s="2205">
        <v>173.85</v>
      </c>
      <c r="J25" s="2202">
        <v>143.5</v>
      </c>
      <c r="L25"/>
      <c r="M25"/>
      <c r="N25"/>
      <c r="O25"/>
      <c r="P25"/>
      <c r="Q25"/>
      <c r="R25"/>
      <c r="S25"/>
      <c r="T25"/>
      <c r="U25"/>
    </row>
    <row r="26" spans="1:255" s="375" customFormat="1" ht="12.75">
      <c r="A26" s="859"/>
      <c r="B26" s="2140" t="s">
        <v>420</v>
      </c>
      <c r="C26" s="537"/>
      <c r="D26" s="538"/>
      <c r="E26" s="864">
        <v>3886</v>
      </c>
      <c r="F26" s="862">
        <f>E26/$E$34</f>
        <v>0.004977698986270978</v>
      </c>
      <c r="G26" s="864">
        <v>13126887</v>
      </c>
      <c r="H26" s="2200">
        <f>G26/$G$34</f>
        <v>0.0024580842611794484</v>
      </c>
      <c r="I26" s="2203">
        <v>307.16</v>
      </c>
      <c r="J26" s="2201">
        <v>191.18</v>
      </c>
      <c r="L26"/>
      <c r="M26"/>
      <c r="N26"/>
      <c r="O26"/>
      <c r="P26"/>
      <c r="Q26"/>
      <c r="R26"/>
      <c r="S26"/>
      <c r="T26"/>
      <c r="U26"/>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c r="BA26" s="857"/>
      <c r="BB26" s="857"/>
      <c r="BC26" s="857"/>
      <c r="BD26" s="857"/>
      <c r="BE26" s="857"/>
      <c r="BF26" s="857"/>
      <c r="BG26" s="857"/>
      <c r="BH26" s="857"/>
      <c r="BI26" s="857"/>
      <c r="BJ26" s="857"/>
      <c r="BK26" s="857"/>
      <c r="BL26" s="857"/>
      <c r="BM26" s="857"/>
      <c r="BN26" s="857"/>
      <c r="BO26" s="857"/>
      <c r="BP26" s="857"/>
      <c r="BQ26" s="857"/>
      <c r="BR26" s="857"/>
      <c r="BS26" s="857"/>
      <c r="BT26" s="857"/>
      <c r="BU26" s="857"/>
      <c r="BV26" s="857"/>
      <c r="BW26" s="857"/>
      <c r="BX26" s="857"/>
      <c r="BY26" s="857"/>
      <c r="BZ26" s="857"/>
      <c r="CA26" s="857"/>
      <c r="CB26" s="857"/>
      <c r="CC26" s="857"/>
      <c r="CD26" s="857"/>
      <c r="CE26" s="857"/>
      <c r="CF26" s="857"/>
      <c r="CG26" s="857"/>
      <c r="CH26" s="857"/>
      <c r="CI26" s="857"/>
      <c r="CJ26" s="857"/>
      <c r="CK26" s="857"/>
      <c r="CL26" s="857"/>
      <c r="CM26" s="857"/>
      <c r="CN26" s="857"/>
      <c r="CO26" s="857"/>
      <c r="CP26" s="857"/>
      <c r="CQ26" s="857"/>
      <c r="CR26" s="857"/>
      <c r="CS26" s="857"/>
      <c r="CT26" s="857"/>
      <c r="CU26" s="857"/>
      <c r="CV26" s="857"/>
      <c r="CW26" s="857"/>
      <c r="CX26" s="857"/>
      <c r="CY26" s="857"/>
      <c r="CZ26" s="857"/>
      <c r="DA26" s="857"/>
      <c r="DB26" s="857"/>
      <c r="DC26" s="857"/>
      <c r="DD26" s="857"/>
      <c r="DE26" s="857"/>
      <c r="DF26" s="857"/>
      <c r="DG26" s="857"/>
      <c r="DH26" s="857"/>
      <c r="DI26" s="857"/>
      <c r="DJ26" s="857"/>
      <c r="DK26" s="857"/>
      <c r="DL26" s="857"/>
      <c r="DM26" s="857"/>
      <c r="DN26" s="857"/>
      <c r="DO26" s="857"/>
      <c r="DP26" s="857"/>
      <c r="DQ26" s="857"/>
      <c r="DR26" s="857"/>
      <c r="DS26" s="857"/>
      <c r="DT26" s="857"/>
      <c r="DU26" s="857"/>
      <c r="DV26" s="857"/>
      <c r="DW26" s="857"/>
      <c r="DX26" s="857"/>
      <c r="DY26" s="857"/>
      <c r="DZ26" s="857"/>
      <c r="EA26" s="857"/>
      <c r="EB26" s="857"/>
      <c r="EC26" s="857"/>
      <c r="ED26" s="857"/>
      <c r="EE26" s="857"/>
      <c r="EF26" s="857"/>
      <c r="EG26" s="857"/>
      <c r="EH26" s="857"/>
      <c r="EI26" s="857"/>
      <c r="EJ26" s="857"/>
      <c r="EK26" s="857"/>
      <c r="EL26" s="857"/>
      <c r="EM26" s="857"/>
      <c r="EN26" s="857"/>
      <c r="EO26" s="857"/>
      <c r="EP26" s="857"/>
      <c r="EQ26" s="857"/>
      <c r="ER26" s="857"/>
      <c r="ES26" s="857"/>
      <c r="ET26" s="857"/>
      <c r="EU26" s="857"/>
      <c r="EV26" s="857"/>
      <c r="EW26" s="857"/>
      <c r="EX26" s="857"/>
      <c r="EY26" s="857"/>
      <c r="EZ26" s="857"/>
      <c r="FA26" s="857"/>
      <c r="FB26" s="857"/>
      <c r="FC26" s="857"/>
      <c r="FD26" s="857"/>
      <c r="FE26" s="857"/>
      <c r="FF26" s="857"/>
      <c r="FG26" s="857"/>
      <c r="FH26" s="857"/>
      <c r="FI26" s="857"/>
      <c r="FJ26" s="857"/>
      <c r="FK26" s="857"/>
      <c r="FL26" s="857"/>
      <c r="FM26" s="857"/>
      <c r="FN26" s="857"/>
      <c r="FO26" s="857"/>
      <c r="FP26" s="857"/>
      <c r="FQ26" s="857"/>
      <c r="FR26" s="857"/>
      <c r="FS26" s="857"/>
      <c r="FT26" s="857"/>
      <c r="FU26" s="857"/>
      <c r="FV26" s="857"/>
      <c r="FW26" s="857"/>
      <c r="FX26" s="857"/>
      <c r="FY26" s="857"/>
      <c r="FZ26" s="857"/>
      <c r="GA26" s="857"/>
      <c r="GB26" s="857"/>
      <c r="GC26" s="857"/>
      <c r="GD26" s="857"/>
      <c r="GE26" s="857"/>
      <c r="GF26" s="857"/>
      <c r="GG26" s="857"/>
      <c r="GH26" s="857"/>
      <c r="GI26" s="857"/>
      <c r="GJ26" s="857"/>
      <c r="GK26" s="857"/>
      <c r="GL26" s="857"/>
      <c r="GM26" s="857"/>
      <c r="GN26" s="857"/>
      <c r="GO26" s="857"/>
      <c r="GP26" s="857"/>
      <c r="GQ26" s="857"/>
      <c r="GR26" s="857"/>
      <c r="GS26" s="857"/>
      <c r="GT26" s="857"/>
      <c r="GU26" s="857"/>
      <c r="GV26" s="857"/>
      <c r="GW26" s="857"/>
      <c r="GX26" s="857"/>
      <c r="GY26" s="857"/>
      <c r="GZ26" s="857"/>
      <c r="HA26" s="857"/>
      <c r="HB26" s="857"/>
      <c r="HC26" s="857"/>
      <c r="HD26" s="857"/>
      <c r="HE26" s="857"/>
      <c r="HF26" s="857"/>
      <c r="HG26" s="857"/>
      <c r="HH26" s="857"/>
      <c r="HI26" s="857"/>
      <c r="HJ26" s="857"/>
      <c r="HK26" s="857"/>
      <c r="HL26" s="857"/>
      <c r="HM26" s="857"/>
      <c r="HN26" s="857"/>
      <c r="HO26" s="857"/>
      <c r="HP26" s="857"/>
      <c r="HQ26" s="857"/>
      <c r="HR26" s="857"/>
      <c r="HS26" s="857"/>
      <c r="HT26" s="857"/>
      <c r="HU26" s="857"/>
      <c r="HV26" s="857"/>
      <c r="HW26" s="857"/>
      <c r="HX26" s="857"/>
      <c r="HY26" s="857"/>
      <c r="HZ26" s="857"/>
      <c r="IA26" s="857"/>
      <c r="IB26" s="857"/>
      <c r="IC26" s="857"/>
      <c r="ID26" s="857"/>
      <c r="IE26" s="857"/>
      <c r="IF26" s="857"/>
      <c r="IG26" s="857"/>
      <c r="IH26" s="857"/>
      <c r="II26" s="857"/>
      <c r="IJ26" s="857"/>
      <c r="IK26" s="857"/>
      <c r="IL26" s="857"/>
      <c r="IM26" s="857"/>
      <c r="IN26" s="857"/>
      <c r="IO26" s="857"/>
      <c r="IP26" s="857"/>
      <c r="IQ26" s="857"/>
      <c r="IR26" s="857"/>
      <c r="IS26" s="857"/>
      <c r="IT26" s="857"/>
      <c r="IU26" s="857"/>
    </row>
    <row r="27" spans="1:255" s="375" customFormat="1" ht="12.75">
      <c r="A27" s="859"/>
      <c r="B27" s="2140" t="s">
        <v>421</v>
      </c>
      <c r="C27" s="537"/>
      <c r="D27" s="538"/>
      <c r="E27" s="864">
        <v>11398</v>
      </c>
      <c r="F27" s="862">
        <f>E27/$E$34</f>
        <v>0.014600054823859138</v>
      </c>
      <c r="G27" s="864">
        <v>46241832</v>
      </c>
      <c r="H27" s="2200">
        <f>G27/$G$34</f>
        <v>0.008659046082083604</v>
      </c>
      <c r="I27" s="2203">
        <v>346.11</v>
      </c>
      <c r="J27" s="2201">
        <v>205.04</v>
      </c>
      <c r="L27"/>
      <c r="M27"/>
      <c r="N27"/>
      <c r="O27"/>
      <c r="P27"/>
      <c r="Q27"/>
      <c r="R27"/>
      <c r="S27"/>
      <c r="T27"/>
      <c r="U2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c r="BA27" s="857"/>
      <c r="BB27" s="857"/>
      <c r="BC27" s="857"/>
      <c r="BD27" s="857"/>
      <c r="BE27" s="857"/>
      <c r="BF27" s="857"/>
      <c r="BG27" s="857"/>
      <c r="BH27" s="857"/>
      <c r="BI27" s="857"/>
      <c r="BJ27" s="857"/>
      <c r="BK27" s="857"/>
      <c r="BL27" s="857"/>
      <c r="BM27" s="857"/>
      <c r="BN27" s="857"/>
      <c r="BO27" s="857"/>
      <c r="BP27" s="857"/>
      <c r="BQ27" s="857"/>
      <c r="BR27" s="857"/>
      <c r="BS27" s="857"/>
      <c r="BT27" s="857"/>
      <c r="BU27" s="857"/>
      <c r="BV27" s="857"/>
      <c r="BW27" s="857"/>
      <c r="BX27" s="857"/>
      <c r="BY27" s="857"/>
      <c r="BZ27" s="857"/>
      <c r="CA27" s="857"/>
      <c r="CB27" s="857"/>
      <c r="CC27" s="857"/>
      <c r="CD27" s="857"/>
      <c r="CE27" s="857"/>
      <c r="CF27" s="857"/>
      <c r="CG27" s="857"/>
      <c r="CH27" s="857"/>
      <c r="CI27" s="857"/>
      <c r="CJ27" s="857"/>
      <c r="CK27" s="857"/>
      <c r="CL27" s="857"/>
      <c r="CM27" s="857"/>
      <c r="CN27" s="857"/>
      <c r="CO27" s="857"/>
      <c r="CP27" s="857"/>
      <c r="CQ27" s="857"/>
      <c r="CR27" s="857"/>
      <c r="CS27" s="857"/>
      <c r="CT27" s="857"/>
      <c r="CU27" s="857"/>
      <c r="CV27" s="857"/>
      <c r="CW27" s="857"/>
      <c r="CX27" s="857"/>
      <c r="CY27" s="857"/>
      <c r="CZ27" s="857"/>
      <c r="DA27" s="857"/>
      <c r="DB27" s="857"/>
      <c r="DC27" s="857"/>
      <c r="DD27" s="857"/>
      <c r="DE27" s="857"/>
      <c r="DF27" s="857"/>
      <c r="DG27" s="857"/>
      <c r="DH27" s="857"/>
      <c r="DI27" s="857"/>
      <c r="DJ27" s="857"/>
      <c r="DK27" s="857"/>
      <c r="DL27" s="857"/>
      <c r="DM27" s="857"/>
      <c r="DN27" s="857"/>
      <c r="DO27" s="857"/>
      <c r="DP27" s="857"/>
      <c r="DQ27" s="857"/>
      <c r="DR27" s="857"/>
      <c r="DS27" s="857"/>
      <c r="DT27" s="857"/>
      <c r="DU27" s="857"/>
      <c r="DV27" s="857"/>
      <c r="DW27" s="857"/>
      <c r="DX27" s="857"/>
      <c r="DY27" s="857"/>
      <c r="DZ27" s="857"/>
      <c r="EA27" s="857"/>
      <c r="EB27" s="857"/>
      <c r="EC27" s="857"/>
      <c r="ED27" s="857"/>
      <c r="EE27" s="857"/>
      <c r="EF27" s="857"/>
      <c r="EG27" s="857"/>
      <c r="EH27" s="857"/>
      <c r="EI27" s="857"/>
      <c r="EJ27" s="857"/>
      <c r="EK27" s="857"/>
      <c r="EL27" s="857"/>
      <c r="EM27" s="857"/>
      <c r="EN27" s="857"/>
      <c r="EO27" s="857"/>
      <c r="EP27" s="857"/>
      <c r="EQ27" s="857"/>
      <c r="ER27" s="857"/>
      <c r="ES27" s="857"/>
      <c r="ET27" s="857"/>
      <c r="EU27" s="857"/>
      <c r="EV27" s="857"/>
      <c r="EW27" s="857"/>
      <c r="EX27" s="857"/>
      <c r="EY27" s="857"/>
      <c r="EZ27" s="857"/>
      <c r="FA27" s="857"/>
      <c r="FB27" s="857"/>
      <c r="FC27" s="857"/>
      <c r="FD27" s="857"/>
      <c r="FE27" s="857"/>
      <c r="FF27" s="857"/>
      <c r="FG27" s="857"/>
      <c r="FH27" s="857"/>
      <c r="FI27" s="857"/>
      <c r="FJ27" s="857"/>
      <c r="FK27" s="857"/>
      <c r="FL27" s="857"/>
      <c r="FM27" s="857"/>
      <c r="FN27" s="857"/>
      <c r="FO27" s="857"/>
      <c r="FP27" s="857"/>
      <c r="FQ27" s="857"/>
      <c r="FR27" s="857"/>
      <c r="FS27" s="857"/>
      <c r="FT27" s="857"/>
      <c r="FU27" s="857"/>
      <c r="FV27" s="857"/>
      <c r="FW27" s="857"/>
      <c r="FX27" s="857"/>
      <c r="FY27" s="857"/>
      <c r="FZ27" s="857"/>
      <c r="GA27" s="857"/>
      <c r="GB27" s="857"/>
      <c r="GC27" s="857"/>
      <c r="GD27" s="857"/>
      <c r="GE27" s="857"/>
      <c r="GF27" s="857"/>
      <c r="GG27" s="857"/>
      <c r="GH27" s="857"/>
      <c r="GI27" s="857"/>
      <c r="GJ27" s="857"/>
      <c r="GK27" s="857"/>
      <c r="GL27" s="857"/>
      <c r="GM27" s="857"/>
      <c r="GN27" s="857"/>
      <c r="GO27" s="857"/>
      <c r="GP27" s="857"/>
      <c r="GQ27" s="857"/>
      <c r="GR27" s="857"/>
      <c r="GS27" s="857"/>
      <c r="GT27" s="857"/>
      <c r="GU27" s="857"/>
      <c r="GV27" s="857"/>
      <c r="GW27" s="857"/>
      <c r="GX27" s="857"/>
      <c r="GY27" s="857"/>
      <c r="GZ27" s="857"/>
      <c r="HA27" s="857"/>
      <c r="HB27" s="857"/>
      <c r="HC27" s="857"/>
      <c r="HD27" s="857"/>
      <c r="HE27" s="857"/>
      <c r="HF27" s="857"/>
      <c r="HG27" s="857"/>
      <c r="HH27" s="857"/>
      <c r="HI27" s="857"/>
      <c r="HJ27" s="857"/>
      <c r="HK27" s="857"/>
      <c r="HL27" s="857"/>
      <c r="HM27" s="857"/>
      <c r="HN27" s="857"/>
      <c r="HO27" s="857"/>
      <c r="HP27" s="857"/>
      <c r="HQ27" s="857"/>
      <c r="HR27" s="857"/>
      <c r="HS27" s="857"/>
      <c r="HT27" s="857"/>
      <c r="HU27" s="857"/>
      <c r="HV27" s="857"/>
      <c r="HW27" s="857"/>
      <c r="HX27" s="857"/>
      <c r="HY27" s="857"/>
      <c r="HZ27" s="857"/>
      <c r="IA27" s="857"/>
      <c r="IB27" s="857"/>
      <c r="IC27" s="857"/>
      <c r="ID27" s="857"/>
      <c r="IE27" s="857"/>
      <c r="IF27" s="857"/>
      <c r="IG27" s="857"/>
      <c r="IH27" s="857"/>
      <c r="II27" s="857"/>
      <c r="IJ27" s="857"/>
      <c r="IK27" s="857"/>
      <c r="IL27" s="857"/>
      <c r="IM27" s="857"/>
      <c r="IN27" s="857"/>
      <c r="IO27" s="857"/>
      <c r="IP27" s="857"/>
      <c r="IQ27" s="857"/>
      <c r="IR27" s="857"/>
      <c r="IS27" s="857"/>
      <c r="IT27" s="857"/>
      <c r="IU27" s="857"/>
    </row>
    <row r="28" spans="1:22" s="375" customFormat="1" ht="12.75">
      <c r="A28" s="859"/>
      <c r="B28" s="2140" t="s">
        <v>422</v>
      </c>
      <c r="C28" s="537"/>
      <c r="D28" s="538"/>
      <c r="E28" s="864">
        <v>32560</v>
      </c>
      <c r="F28" s="862">
        <f>E28/$E$34</f>
        <v>0.04170712274652163</v>
      </c>
      <c r="G28" s="864">
        <v>91117385</v>
      </c>
      <c r="H28" s="2200">
        <f>G28/$G$34</f>
        <v>0.017062248649533464</v>
      </c>
      <c r="I28" s="2203">
        <v>234.64</v>
      </c>
      <c r="J28" s="2201">
        <v>146.075</v>
      </c>
      <c r="L28"/>
      <c r="M28"/>
      <c r="N28"/>
      <c r="O28"/>
      <c r="P28"/>
      <c r="Q28"/>
      <c r="R28"/>
      <c r="S28"/>
      <c r="T28"/>
      <c r="U28"/>
      <c r="V28" s="857"/>
    </row>
    <row r="29" spans="1:255" s="375" customFormat="1" ht="12.75">
      <c r="A29" s="859"/>
      <c r="B29" s="2140" t="s">
        <v>423</v>
      </c>
      <c r="C29" s="537"/>
      <c r="D29" s="538"/>
      <c r="E29" s="864">
        <v>19113</v>
      </c>
      <c r="F29" s="862">
        <f>E29/$E$34</f>
        <v>0.024482439712968918</v>
      </c>
      <c r="G29" s="864">
        <v>138930113</v>
      </c>
      <c r="H29" s="2200">
        <f>G29/$G$34</f>
        <v>0.026015453943435508</v>
      </c>
      <c r="I29" s="2203">
        <v>707.18</v>
      </c>
      <c r="J29" s="2201">
        <v>352.165</v>
      </c>
      <c r="L29"/>
      <c r="M29"/>
      <c r="N29"/>
      <c r="O29"/>
      <c r="P29"/>
      <c r="Q29"/>
      <c r="R29"/>
      <c r="S29"/>
      <c r="T29"/>
      <c r="U29"/>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c r="BA29" s="857"/>
      <c r="BB29" s="857"/>
      <c r="BC29" s="857"/>
      <c r="BD29" s="857"/>
      <c r="BE29" s="857"/>
      <c r="BF29" s="857"/>
      <c r="BG29" s="857"/>
      <c r="BH29" s="857"/>
      <c r="BI29" s="857"/>
      <c r="BJ29" s="857"/>
      <c r="BK29" s="857"/>
      <c r="BL29" s="857"/>
      <c r="BM29" s="857"/>
      <c r="BN29" s="857"/>
      <c r="BO29" s="857"/>
      <c r="BP29" s="857"/>
      <c r="BQ29" s="857"/>
      <c r="BR29" s="857"/>
      <c r="BS29" s="857"/>
      <c r="BT29" s="857"/>
      <c r="BU29" s="857"/>
      <c r="BV29" s="857"/>
      <c r="BW29" s="857"/>
      <c r="BX29" s="857"/>
      <c r="BY29" s="857"/>
      <c r="BZ29" s="857"/>
      <c r="CA29" s="857"/>
      <c r="CB29" s="857"/>
      <c r="CC29" s="857"/>
      <c r="CD29" s="857"/>
      <c r="CE29" s="857"/>
      <c r="CF29" s="857"/>
      <c r="CG29" s="857"/>
      <c r="CH29" s="857"/>
      <c r="CI29" s="857"/>
      <c r="CJ29" s="857"/>
      <c r="CK29" s="857"/>
      <c r="CL29" s="857"/>
      <c r="CM29" s="857"/>
      <c r="CN29" s="857"/>
      <c r="CO29" s="857"/>
      <c r="CP29" s="857"/>
      <c r="CQ29" s="857"/>
      <c r="CR29" s="857"/>
      <c r="CS29" s="857"/>
      <c r="CT29" s="857"/>
      <c r="CU29" s="857"/>
      <c r="CV29" s="857"/>
      <c r="CW29" s="857"/>
      <c r="CX29" s="857"/>
      <c r="CY29" s="857"/>
      <c r="CZ29" s="857"/>
      <c r="DA29" s="857"/>
      <c r="DB29" s="857"/>
      <c r="DC29" s="857"/>
      <c r="DD29" s="857"/>
      <c r="DE29" s="857"/>
      <c r="DF29" s="857"/>
      <c r="DG29" s="857"/>
      <c r="DH29" s="857"/>
      <c r="DI29" s="857"/>
      <c r="DJ29" s="857"/>
      <c r="DK29" s="857"/>
      <c r="DL29" s="857"/>
      <c r="DM29" s="857"/>
      <c r="DN29" s="857"/>
      <c r="DO29" s="857"/>
      <c r="DP29" s="857"/>
      <c r="DQ29" s="857"/>
      <c r="DR29" s="857"/>
      <c r="DS29" s="857"/>
      <c r="DT29" s="857"/>
      <c r="DU29" s="857"/>
      <c r="DV29" s="857"/>
      <c r="DW29" s="857"/>
      <c r="DX29" s="857"/>
      <c r="DY29" s="857"/>
      <c r="DZ29" s="857"/>
      <c r="EA29" s="857"/>
      <c r="EB29" s="857"/>
      <c r="EC29" s="857"/>
      <c r="ED29" s="857"/>
      <c r="EE29" s="857"/>
      <c r="EF29" s="857"/>
      <c r="EG29" s="857"/>
      <c r="EH29" s="857"/>
      <c r="EI29" s="857"/>
      <c r="EJ29" s="857"/>
      <c r="EK29" s="857"/>
      <c r="EL29" s="857"/>
      <c r="EM29" s="857"/>
      <c r="EN29" s="857"/>
      <c r="EO29" s="857"/>
      <c r="EP29" s="857"/>
      <c r="EQ29" s="857"/>
      <c r="ER29" s="857"/>
      <c r="ES29" s="857"/>
      <c r="ET29" s="857"/>
      <c r="EU29" s="857"/>
      <c r="EV29" s="857"/>
      <c r="EW29" s="857"/>
      <c r="EX29" s="857"/>
      <c r="EY29" s="857"/>
      <c r="EZ29" s="857"/>
      <c r="FA29" s="857"/>
      <c r="FB29" s="857"/>
      <c r="FC29" s="857"/>
      <c r="FD29" s="857"/>
      <c r="FE29" s="857"/>
      <c r="FF29" s="857"/>
      <c r="FG29" s="857"/>
      <c r="FH29" s="857"/>
      <c r="FI29" s="857"/>
      <c r="FJ29" s="857"/>
      <c r="FK29" s="857"/>
      <c r="FL29" s="857"/>
      <c r="FM29" s="857"/>
      <c r="FN29" s="857"/>
      <c r="FO29" s="857"/>
      <c r="FP29" s="857"/>
      <c r="FQ29" s="857"/>
      <c r="FR29" s="857"/>
      <c r="FS29" s="857"/>
      <c r="FT29" s="857"/>
      <c r="FU29" s="857"/>
      <c r="FV29" s="857"/>
      <c r="FW29" s="857"/>
      <c r="FX29" s="857"/>
      <c r="FY29" s="857"/>
      <c r="FZ29" s="857"/>
      <c r="GA29" s="857"/>
      <c r="GB29" s="857"/>
      <c r="GC29" s="857"/>
      <c r="GD29" s="857"/>
      <c r="GE29" s="857"/>
      <c r="GF29" s="857"/>
      <c r="GG29" s="857"/>
      <c r="GH29" s="857"/>
      <c r="GI29" s="857"/>
      <c r="GJ29" s="857"/>
      <c r="GK29" s="857"/>
      <c r="GL29" s="857"/>
      <c r="GM29" s="857"/>
      <c r="GN29" s="857"/>
      <c r="GO29" s="857"/>
      <c r="GP29" s="857"/>
      <c r="GQ29" s="857"/>
      <c r="GR29" s="857"/>
      <c r="GS29" s="857"/>
      <c r="GT29" s="857"/>
      <c r="GU29" s="857"/>
      <c r="GV29" s="857"/>
      <c r="GW29" s="857"/>
      <c r="GX29" s="857"/>
      <c r="GY29" s="857"/>
      <c r="GZ29" s="857"/>
      <c r="HA29" s="857"/>
      <c r="HB29" s="857"/>
      <c r="HC29" s="857"/>
      <c r="HD29" s="857"/>
      <c r="HE29" s="857"/>
      <c r="HF29" s="857"/>
      <c r="HG29" s="857"/>
      <c r="HH29" s="857"/>
      <c r="HI29" s="857"/>
      <c r="HJ29" s="857"/>
      <c r="HK29" s="857"/>
      <c r="HL29" s="857"/>
      <c r="HM29" s="857"/>
      <c r="HN29" s="857"/>
      <c r="HO29" s="857"/>
      <c r="HP29" s="857"/>
      <c r="HQ29" s="857"/>
      <c r="HR29" s="857"/>
      <c r="HS29" s="857"/>
      <c r="HT29" s="857"/>
      <c r="HU29" s="857"/>
      <c r="HV29" s="857"/>
      <c r="HW29" s="857"/>
      <c r="HX29" s="857"/>
      <c r="HY29" s="857"/>
      <c r="HZ29" s="857"/>
      <c r="IA29" s="857"/>
      <c r="IB29" s="857"/>
      <c r="IC29" s="857"/>
      <c r="ID29" s="857"/>
      <c r="IE29" s="857"/>
      <c r="IF29" s="857"/>
      <c r="IG29" s="857"/>
      <c r="IH29" s="857"/>
      <c r="II29" s="857"/>
      <c r="IJ29" s="857"/>
      <c r="IK29" s="857"/>
      <c r="IL29" s="857"/>
      <c r="IM29" s="857"/>
      <c r="IN29" s="857"/>
      <c r="IO29" s="857"/>
      <c r="IP29" s="857"/>
      <c r="IQ29" s="857"/>
      <c r="IR29" s="857"/>
      <c r="IS29" s="857"/>
      <c r="IT29" s="857"/>
      <c r="IU29" s="857"/>
    </row>
    <row r="30" spans="1:255" s="375" customFormat="1" ht="12.75">
      <c r="A30" s="859"/>
      <c r="B30" s="2140" t="s">
        <v>424</v>
      </c>
      <c r="C30" s="537"/>
      <c r="D30" s="538"/>
      <c r="E30" s="864">
        <f>SUM(E31:E32)</f>
        <v>29176</v>
      </c>
      <c r="F30" s="862">
        <f>E30/$E$34</f>
        <v>0.037372451266969135</v>
      </c>
      <c r="G30" s="864">
        <v>125971130</v>
      </c>
      <c r="H30" s="2200">
        <f>G30/$G$34</f>
        <v>0.02358881066135408</v>
      </c>
      <c r="I30" s="2203">
        <v>402.3334246399895</v>
      </c>
      <c r="J30" s="2201">
        <v>234</v>
      </c>
      <c r="L30"/>
      <c r="M30"/>
      <c r="N30"/>
      <c r="O30"/>
      <c r="P30"/>
      <c r="Q30"/>
      <c r="R30"/>
      <c r="S30"/>
      <c r="T30"/>
      <c r="U30"/>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c r="BA30" s="857"/>
      <c r="BB30" s="857"/>
      <c r="BC30" s="857"/>
      <c r="BD30" s="857"/>
      <c r="BE30" s="857"/>
      <c r="BF30" s="857"/>
      <c r="BG30" s="857"/>
      <c r="BH30" s="857"/>
      <c r="BI30" s="857"/>
      <c r="BJ30" s="857"/>
      <c r="BK30" s="857"/>
      <c r="BL30" s="857"/>
      <c r="BM30" s="857"/>
      <c r="BN30" s="857"/>
      <c r="BO30" s="857"/>
      <c r="BP30" s="857"/>
      <c r="BQ30" s="857"/>
      <c r="BR30" s="857"/>
      <c r="BS30" s="857"/>
      <c r="BT30" s="857"/>
      <c r="BU30" s="857"/>
      <c r="BV30" s="857"/>
      <c r="BW30" s="857"/>
      <c r="BX30" s="857"/>
      <c r="BY30" s="857"/>
      <c r="BZ30" s="857"/>
      <c r="CA30" s="857"/>
      <c r="CB30" s="857"/>
      <c r="CC30" s="857"/>
      <c r="CD30" s="857"/>
      <c r="CE30" s="857"/>
      <c r="CF30" s="857"/>
      <c r="CG30" s="857"/>
      <c r="CH30" s="857"/>
      <c r="CI30" s="857"/>
      <c r="CJ30" s="857"/>
      <c r="CK30" s="857"/>
      <c r="CL30" s="857"/>
      <c r="CM30" s="857"/>
      <c r="CN30" s="857"/>
      <c r="CO30" s="857"/>
      <c r="CP30" s="857"/>
      <c r="CQ30" s="857"/>
      <c r="CR30" s="857"/>
      <c r="CS30" s="857"/>
      <c r="CT30" s="857"/>
      <c r="CU30" s="857"/>
      <c r="CV30" s="857"/>
      <c r="CW30" s="857"/>
      <c r="CX30" s="857"/>
      <c r="CY30" s="857"/>
      <c r="CZ30" s="857"/>
      <c r="DA30" s="857"/>
      <c r="DB30" s="857"/>
      <c r="DC30" s="857"/>
      <c r="DD30" s="857"/>
      <c r="DE30" s="857"/>
      <c r="DF30" s="857"/>
      <c r="DG30" s="857"/>
      <c r="DH30" s="857"/>
      <c r="DI30" s="857"/>
      <c r="DJ30" s="857"/>
      <c r="DK30" s="857"/>
      <c r="DL30" s="857"/>
      <c r="DM30" s="857"/>
      <c r="DN30" s="857"/>
      <c r="DO30" s="857"/>
      <c r="DP30" s="857"/>
      <c r="DQ30" s="857"/>
      <c r="DR30" s="857"/>
      <c r="DS30" s="857"/>
      <c r="DT30" s="857"/>
      <c r="DU30" s="857"/>
      <c r="DV30" s="857"/>
      <c r="DW30" s="857"/>
      <c r="DX30" s="857"/>
      <c r="DY30" s="857"/>
      <c r="DZ30" s="857"/>
      <c r="EA30" s="857"/>
      <c r="EB30" s="857"/>
      <c r="EC30" s="857"/>
      <c r="ED30" s="857"/>
      <c r="EE30" s="857"/>
      <c r="EF30" s="857"/>
      <c r="EG30" s="857"/>
      <c r="EH30" s="857"/>
      <c r="EI30" s="857"/>
      <c r="EJ30" s="857"/>
      <c r="EK30" s="857"/>
      <c r="EL30" s="857"/>
      <c r="EM30" s="857"/>
      <c r="EN30" s="857"/>
      <c r="EO30" s="857"/>
      <c r="EP30" s="857"/>
      <c r="EQ30" s="857"/>
      <c r="ER30" s="857"/>
      <c r="ES30" s="857"/>
      <c r="ET30" s="857"/>
      <c r="EU30" s="857"/>
      <c r="EV30" s="857"/>
      <c r="EW30" s="857"/>
      <c r="EX30" s="857"/>
      <c r="EY30" s="857"/>
      <c r="EZ30" s="857"/>
      <c r="FA30" s="857"/>
      <c r="FB30" s="857"/>
      <c r="FC30" s="857"/>
      <c r="FD30" s="857"/>
      <c r="FE30" s="857"/>
      <c r="FF30" s="857"/>
      <c r="FG30" s="857"/>
      <c r="FH30" s="857"/>
      <c r="FI30" s="857"/>
      <c r="FJ30" s="857"/>
      <c r="FK30" s="857"/>
      <c r="FL30" s="857"/>
      <c r="FM30" s="857"/>
      <c r="FN30" s="857"/>
      <c r="FO30" s="857"/>
      <c r="FP30" s="857"/>
      <c r="FQ30" s="857"/>
      <c r="FR30" s="857"/>
      <c r="FS30" s="857"/>
      <c r="FT30" s="857"/>
      <c r="FU30" s="857"/>
      <c r="FV30" s="857"/>
      <c r="FW30" s="857"/>
      <c r="FX30" s="857"/>
      <c r="FY30" s="857"/>
      <c r="FZ30" s="857"/>
      <c r="GA30" s="857"/>
      <c r="GB30" s="857"/>
      <c r="GC30" s="857"/>
      <c r="GD30" s="857"/>
      <c r="GE30" s="857"/>
      <c r="GF30" s="857"/>
      <c r="GG30" s="857"/>
      <c r="GH30" s="857"/>
      <c r="GI30" s="857"/>
      <c r="GJ30" s="857"/>
      <c r="GK30" s="857"/>
      <c r="GL30" s="857"/>
      <c r="GM30" s="857"/>
      <c r="GN30" s="857"/>
      <c r="GO30" s="857"/>
      <c r="GP30" s="857"/>
      <c r="GQ30" s="857"/>
      <c r="GR30" s="857"/>
      <c r="GS30" s="857"/>
      <c r="GT30" s="857"/>
      <c r="GU30" s="857"/>
      <c r="GV30" s="857"/>
      <c r="GW30" s="857"/>
      <c r="GX30" s="857"/>
      <c r="GY30" s="857"/>
      <c r="GZ30" s="857"/>
      <c r="HA30" s="857"/>
      <c r="HB30" s="857"/>
      <c r="HC30" s="857"/>
      <c r="HD30" s="857"/>
      <c r="HE30" s="857"/>
      <c r="HF30" s="857"/>
      <c r="HG30" s="857"/>
      <c r="HH30" s="857"/>
      <c r="HI30" s="857"/>
      <c r="HJ30" s="857"/>
      <c r="HK30" s="857"/>
      <c r="HL30" s="857"/>
      <c r="HM30" s="857"/>
      <c r="HN30" s="857"/>
      <c r="HO30" s="857"/>
      <c r="HP30" s="857"/>
      <c r="HQ30" s="857"/>
      <c r="HR30" s="857"/>
      <c r="HS30" s="857"/>
      <c r="HT30" s="857"/>
      <c r="HU30" s="857"/>
      <c r="HV30" s="857"/>
      <c r="HW30" s="857"/>
      <c r="HX30" s="857"/>
      <c r="HY30" s="857"/>
      <c r="HZ30" s="857"/>
      <c r="IA30" s="857"/>
      <c r="IB30" s="857"/>
      <c r="IC30" s="857"/>
      <c r="ID30" s="857"/>
      <c r="IE30" s="857"/>
      <c r="IF30" s="857"/>
      <c r="IG30" s="857"/>
      <c r="IH30" s="857"/>
      <c r="II30" s="857"/>
      <c r="IJ30" s="857"/>
      <c r="IK30" s="857"/>
      <c r="IL30" s="857"/>
      <c r="IM30" s="857"/>
      <c r="IN30" s="857"/>
      <c r="IO30" s="857"/>
      <c r="IP30" s="857"/>
      <c r="IQ30" s="857"/>
      <c r="IR30" s="857"/>
      <c r="IS30" s="857"/>
      <c r="IT30" s="857"/>
      <c r="IU30" s="857"/>
    </row>
    <row r="31" spans="1:21" s="857" customFormat="1" ht="12.75">
      <c r="A31" s="865"/>
      <c r="B31" s="866"/>
      <c r="C31" s="866" t="s">
        <v>529</v>
      </c>
      <c r="D31" s="867"/>
      <c r="E31" s="868">
        <v>18052</v>
      </c>
      <c r="F31" s="2199">
        <f>+E31/$E$34</f>
        <v>0.02312337161609977</v>
      </c>
      <c r="G31" s="869">
        <v>75152640</v>
      </c>
      <c r="H31" s="2199">
        <f>+G31/$G$34</f>
        <v>0.014072759335102457</v>
      </c>
      <c r="I31" s="2205">
        <v>417.33</v>
      </c>
      <c r="J31" s="2202">
        <v>258.4</v>
      </c>
      <c r="L31"/>
      <c r="M31"/>
      <c r="N31"/>
      <c r="O31"/>
      <c r="P31"/>
      <c r="Q31"/>
      <c r="R31"/>
      <c r="S31"/>
      <c r="T31"/>
      <c r="U31"/>
    </row>
    <row r="32" spans="1:21" s="857" customFormat="1" ht="12.75">
      <c r="A32" s="865"/>
      <c r="B32" s="866"/>
      <c r="C32" s="866" t="s">
        <v>530</v>
      </c>
      <c r="D32" s="867"/>
      <c r="E32" s="868">
        <v>11124</v>
      </c>
      <c r="F32" s="2199">
        <f>+E32/$E$34</f>
        <v>0.014249079650869368</v>
      </c>
      <c r="G32" s="869">
        <v>50818490</v>
      </c>
      <c r="H32" s="2199">
        <f>+G32/$G$34</f>
        <v>0.009516051326251624</v>
      </c>
      <c r="I32" s="2205">
        <v>385.32</v>
      </c>
      <c r="J32" s="2202">
        <v>210.91</v>
      </c>
      <c r="L32"/>
      <c r="M32"/>
      <c r="N32"/>
      <c r="O32"/>
      <c r="P32"/>
      <c r="Q32"/>
      <c r="R32"/>
      <c r="S32"/>
      <c r="T32"/>
      <c r="U32"/>
    </row>
    <row r="33" spans="1:22" s="375" customFormat="1" ht="12.75">
      <c r="A33" s="859"/>
      <c r="B33" s="2140" t="s">
        <v>531</v>
      </c>
      <c r="C33" s="537"/>
      <c r="D33" s="538"/>
      <c r="E33" s="864">
        <v>423</v>
      </c>
      <c r="F33" s="862">
        <f>E33/$E$34</f>
        <v>0.0005418339349440618</v>
      </c>
      <c r="G33" s="864">
        <v>1539968</v>
      </c>
      <c r="H33" s="872" t="s">
        <v>528</v>
      </c>
      <c r="I33" s="2203">
        <v>308.97</v>
      </c>
      <c r="J33" s="2201">
        <v>144.165</v>
      </c>
      <c r="L33"/>
      <c r="M33"/>
      <c r="N33"/>
      <c r="O33"/>
      <c r="P33"/>
      <c r="Q33"/>
      <c r="R33"/>
      <c r="S33"/>
      <c r="T33"/>
      <c r="U33"/>
      <c r="V33" s="857"/>
    </row>
    <row r="34" spans="1:21" s="375" customFormat="1" ht="12.75">
      <c r="A34" s="859"/>
      <c r="B34" s="2140" t="s">
        <v>262</v>
      </c>
      <c r="C34" s="537"/>
      <c r="D34" s="538"/>
      <c r="E34" s="873">
        <f>SUM(E12,E13,E22,E26:E30,E33)</f>
        <v>780682</v>
      </c>
      <c r="F34" s="2200">
        <f>+E34/$E$34</f>
        <v>1</v>
      </c>
      <c r="G34" s="863">
        <f>SUM(G12:G13,G22,G26:G30,G33)</f>
        <v>5340291709</v>
      </c>
      <c r="H34" s="2200">
        <f>G34/$G$34</f>
        <v>1</v>
      </c>
      <c r="I34" s="2206">
        <v>579</v>
      </c>
      <c r="J34" s="2208">
        <v>287</v>
      </c>
      <c r="L34"/>
      <c r="M34"/>
      <c r="N34"/>
      <c r="O34"/>
      <c r="P34"/>
      <c r="Q34"/>
      <c r="R34"/>
      <c r="S34"/>
      <c r="T34"/>
      <c r="U34"/>
    </row>
    <row r="35" spans="1:10" ht="12.75">
      <c r="A35" s="874"/>
      <c r="B35" s="875" t="s">
        <v>532</v>
      </c>
      <c r="C35" s="876"/>
      <c r="D35" s="877"/>
      <c r="E35" s="878"/>
      <c r="F35" s="879"/>
      <c r="G35" s="878"/>
      <c r="H35" s="880"/>
      <c r="I35" s="881" t="s">
        <v>257</v>
      </c>
      <c r="J35" s="882" t="s">
        <v>257</v>
      </c>
    </row>
    <row r="36" spans="1:10" ht="12.75">
      <c r="A36" s="375"/>
      <c r="B36" s="375"/>
      <c r="C36" s="375"/>
      <c r="D36" s="375"/>
      <c r="E36" s="375"/>
      <c r="F36" s="2454"/>
      <c r="G36" s="375"/>
      <c r="H36" s="2472"/>
      <c r="I36" s="883"/>
      <c r="J36" s="2472"/>
    </row>
    <row r="37" spans="1:10" ht="12.75">
      <c r="A37" s="633" t="s">
        <v>454</v>
      </c>
      <c r="B37" s="633"/>
      <c r="C37" s="375"/>
      <c r="D37" s="375"/>
      <c r="E37" s="375"/>
      <c r="F37" s="2454"/>
      <c r="G37" s="375"/>
      <c r="H37" s="884"/>
      <c r="I37" s="883"/>
      <c r="J37" s="2472"/>
    </row>
    <row r="38" spans="1:10" ht="12.75">
      <c r="A38" s="103" t="s">
        <v>330</v>
      </c>
      <c r="B38" s="630"/>
      <c r="C38" s="375"/>
      <c r="D38" s="375"/>
      <c r="E38" s="375"/>
      <c r="F38" s="2454"/>
      <c r="G38" s="375"/>
      <c r="H38" s="2472"/>
      <c r="I38" s="883"/>
      <c r="J38" s="2472"/>
    </row>
    <row r="39" spans="1:10" ht="12.75">
      <c r="A39" s="885" t="s">
        <v>533</v>
      </c>
      <c r="B39" s="282"/>
      <c r="C39"/>
      <c r="D39"/>
      <c r="E39"/>
      <c r="F39" s="385"/>
      <c r="G39"/>
      <c r="H39" s="385"/>
      <c r="I39" s="4"/>
      <c r="J39" s="385"/>
    </row>
    <row r="40" spans="1:10" ht="12.75">
      <c r="A40" s="630" t="s">
        <v>534</v>
      </c>
      <c r="B40" s="282"/>
      <c r="C40"/>
      <c r="D40"/>
      <c r="E40" s="886"/>
      <c r="F40" s="385"/>
      <c r="G40"/>
      <c r="H40" s="385"/>
      <c r="I40" s="4"/>
      <c r="J40" s="385"/>
    </row>
    <row r="41" spans="5:7" ht="12.75">
      <c r="E41" s="375"/>
      <c r="G41" s="2168"/>
    </row>
    <row r="42" spans="2:8" ht="12.75">
      <c r="B42" s="298"/>
      <c r="D42" s="1260"/>
      <c r="F42" s="2280"/>
      <c r="G42" s="151"/>
      <c r="H42" s="2460"/>
    </row>
    <row r="43" ht="12.75">
      <c r="F43" s="682"/>
    </row>
    <row r="44" spans="2:8" ht="12.75">
      <c r="B44" s="2257"/>
      <c r="D44" s="2257"/>
      <c r="F44" s="2280"/>
      <c r="G44" s="151"/>
      <c r="H44" s="2460"/>
    </row>
    <row r="45" spans="2:8" ht="12.75">
      <c r="B45" s="2257"/>
      <c r="D45" s="2257"/>
      <c r="F45" s="2280"/>
      <c r="G45" s="151"/>
      <c r="H45" s="2460"/>
    </row>
    <row r="46" spans="2:8" ht="12.75">
      <c r="B46" s="2257"/>
      <c r="D46" s="2257"/>
      <c r="F46" s="2280"/>
      <c r="G46" s="151"/>
      <c r="H46" s="2460"/>
    </row>
    <row r="47" spans="2:8" ht="12.75">
      <c r="B47" s="2257"/>
      <c r="D47" s="2257"/>
      <c r="F47" s="2280"/>
      <c r="G47" s="151"/>
      <c r="H47" s="2460"/>
    </row>
    <row r="48" spans="2:8" ht="12.75">
      <c r="B48" s="2257"/>
      <c r="D48" s="2257"/>
      <c r="F48" s="2280"/>
      <c r="G48" s="151"/>
      <c r="H48" s="2460"/>
    </row>
    <row r="49" spans="2:8" ht="12.75">
      <c r="B49" s="243"/>
      <c r="D49" s="1260"/>
      <c r="F49" s="2280"/>
      <c r="G49" s="151"/>
      <c r="H49" s="2460"/>
    </row>
    <row r="50" spans="2:8" ht="12.75">
      <c r="B50" s="243"/>
      <c r="D50" s="1260"/>
      <c r="F50" s="2280"/>
      <c r="G50" s="151"/>
      <c r="H50" s="2460"/>
    </row>
    <row r="51" spans="2:8" ht="12.75">
      <c r="B51" s="2257"/>
      <c r="D51" s="2257"/>
      <c r="F51" s="2280"/>
      <c r="G51" s="151"/>
      <c r="H51" s="2460"/>
    </row>
    <row r="52" ht="12.75">
      <c r="F52" s="682"/>
    </row>
    <row r="53" spans="2:8" ht="12.75">
      <c r="B53" s="298"/>
      <c r="D53" s="1260"/>
      <c r="F53" s="2280"/>
      <c r="G53" s="151"/>
      <c r="H53" s="2460"/>
    </row>
    <row r="54" spans="2:8" ht="12.75">
      <c r="B54" s="2257"/>
      <c r="D54" s="2257"/>
      <c r="F54" s="2280"/>
      <c r="G54" s="151"/>
      <c r="H54" s="2460"/>
    </row>
    <row r="55" spans="2:8" ht="12.75">
      <c r="B55" s="243"/>
      <c r="D55" s="1260"/>
      <c r="F55" s="2280"/>
      <c r="G55" s="151"/>
      <c r="H55" s="2460"/>
    </row>
    <row r="56" spans="2:8" ht="12.75">
      <c r="B56" s="2257"/>
      <c r="D56" s="2257"/>
      <c r="F56" s="2280"/>
      <c r="G56" s="151"/>
      <c r="H56" s="2460"/>
    </row>
    <row r="57" spans="2:8" ht="12.75">
      <c r="B57" s="243"/>
      <c r="D57" s="1260"/>
      <c r="F57" s="2280"/>
      <c r="G57" s="151"/>
      <c r="H57" s="2460"/>
    </row>
    <row r="58" spans="2:8" ht="12.75">
      <c r="B58" s="243"/>
      <c r="D58" s="1260"/>
      <c r="F58" s="2280"/>
      <c r="G58" s="151"/>
      <c r="H58" s="2460"/>
    </row>
    <row r="59" spans="2:8" ht="12.75">
      <c r="B59" s="2257"/>
      <c r="D59" s="2257"/>
      <c r="F59" s="2280"/>
      <c r="G59" s="151"/>
      <c r="H59" s="2460"/>
    </row>
    <row r="60" ht="12.75">
      <c r="F60" s="682"/>
    </row>
    <row r="61" spans="2:8" ht="12.75">
      <c r="B61" s="2257"/>
      <c r="D61" s="2257"/>
      <c r="F61" s="2280"/>
      <c r="G61" s="151"/>
      <c r="H61" s="2460"/>
    </row>
    <row r="62" spans="2:8" ht="12.75">
      <c r="B62" s="2257"/>
      <c r="D62" s="2257"/>
      <c r="F62" s="2280"/>
      <c r="G62" s="151"/>
      <c r="H62" s="2460"/>
    </row>
    <row r="63" spans="2:8" ht="12.75">
      <c r="B63" s="243"/>
      <c r="D63" s="1260"/>
      <c r="F63" s="2280"/>
      <c r="G63" s="151"/>
      <c r="H63" s="2460"/>
    </row>
    <row r="64" spans="2:8" ht="12.75">
      <c r="B64" s="243"/>
      <c r="C64" s="1260"/>
      <c r="D64" s="243"/>
      <c r="E64" s="2258"/>
      <c r="F64" s="2259"/>
      <c r="G64" s="2258"/>
      <c r="H64" s="2460"/>
    </row>
    <row r="65" spans="2:8" ht="12.75">
      <c r="B65" s="151"/>
      <c r="C65" s="151"/>
      <c r="D65" s="151"/>
      <c r="E65" s="151"/>
      <c r="F65" s="2260"/>
      <c r="G65" s="151"/>
      <c r="H65" s="2260"/>
    </row>
    <row r="66" spans="2:8" ht="12.75">
      <c r="B66" s="151"/>
      <c r="C66" s="151"/>
      <c r="D66" s="151"/>
      <c r="E66" s="151"/>
      <c r="F66" s="2460"/>
      <c r="G66" s="151"/>
      <c r="H66" s="2258"/>
    </row>
    <row r="67" ht="12.75">
      <c r="H67" s="2256"/>
    </row>
  </sheetData>
  <mergeCells count="7">
    <mergeCell ref="A2:J2"/>
    <mergeCell ref="A3:J3"/>
    <mergeCell ref="A4:J4"/>
    <mergeCell ref="A5:J5"/>
    <mergeCell ref="A9:D9"/>
    <mergeCell ref="E9:F9"/>
    <mergeCell ref="G9:H9"/>
  </mergeCells>
  <printOptions/>
  <pageMargins left="0.7" right="0.7" top="0.75" bottom="0.75" header="0.3" footer="0.3"/>
  <pageSetup fitToHeight="1" fitToWidth="1" horizontalDpi="600" verticalDpi="600" orientation="landscape" scale="97" r:id="rId1"/>
  <ignoredErrors>
    <ignoredError sqref="H25" numberStoredAsText="1"/>
    <ignoredError sqref="E22 E30" formulaRange="1"/>
    <ignoredError sqref="H22 F22 F33"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L41"/>
  <sheetViews>
    <sheetView workbookViewId="0" topLeftCell="A1">
      <selection activeCell="J4" sqref="J4"/>
    </sheetView>
  </sheetViews>
  <sheetFormatPr defaultColWidth="9.140625" defaultRowHeight="12.75"/>
  <cols>
    <col min="1" max="1" width="12.7109375" style="63" customWidth="1"/>
    <col min="2" max="5" width="14.7109375" style="63" customWidth="1"/>
    <col min="6" max="8" width="14.7109375" style="388" customWidth="1"/>
    <col min="9" max="9" width="14.7109375" style="63" customWidth="1"/>
    <col min="10" max="10" width="11.421875" style="63" bestFit="1" customWidth="1"/>
    <col min="11" max="11" width="10.7109375" style="63" bestFit="1" customWidth="1"/>
    <col min="12" max="12" width="12.28125" style="63" bestFit="1" customWidth="1"/>
    <col min="13" max="19" width="9.140625" style="63" customWidth="1"/>
    <col min="20" max="20" width="13.7109375" style="63" customWidth="1"/>
    <col min="21" max="16384" width="9.140625" style="63" customWidth="1"/>
  </cols>
  <sheetData>
    <row r="1" spans="1:9" ht="5.1" customHeight="1">
      <c r="A1" s="888"/>
      <c r="B1" s="889"/>
      <c r="C1" s="889"/>
      <c r="D1" s="889"/>
      <c r="E1" s="889"/>
      <c r="F1" s="889"/>
      <c r="G1" s="889"/>
      <c r="H1" s="889"/>
      <c r="I1" s="890"/>
    </row>
    <row r="2" spans="1:9" s="67" customFormat="1" ht="23.25">
      <c r="A2" s="891" t="s">
        <v>535</v>
      </c>
      <c r="B2" s="65"/>
      <c r="C2" s="65"/>
      <c r="D2" s="65"/>
      <c r="E2" s="65"/>
      <c r="F2" s="65"/>
      <c r="G2" s="65"/>
      <c r="H2" s="65"/>
      <c r="I2" s="892"/>
    </row>
    <row r="3" spans="1:9" s="71" customFormat="1" ht="23.25" customHeight="1">
      <c r="A3" s="893" t="s">
        <v>63</v>
      </c>
      <c r="B3" s="69"/>
      <c r="C3" s="69"/>
      <c r="D3" s="69"/>
      <c r="E3" s="69"/>
      <c r="F3" s="69"/>
      <c r="G3" s="69"/>
      <c r="H3" s="69"/>
      <c r="I3" s="894"/>
    </row>
    <row r="4" spans="1:9" s="71" customFormat="1" ht="23.25" customHeight="1">
      <c r="A4" s="893" t="s">
        <v>228</v>
      </c>
      <c r="B4" s="69"/>
      <c r="C4" s="69"/>
      <c r="D4" s="69"/>
      <c r="E4" s="69"/>
      <c r="F4" s="69"/>
      <c r="G4" s="69"/>
      <c r="H4" s="69"/>
      <c r="I4" s="894"/>
    </row>
    <row r="5" spans="1:9" ht="9" customHeight="1">
      <c r="A5" s="893"/>
      <c r="B5" s="69"/>
      <c r="C5" s="69"/>
      <c r="D5" s="69"/>
      <c r="E5" s="69"/>
      <c r="F5" s="69"/>
      <c r="G5" s="69"/>
      <c r="H5" s="69"/>
      <c r="I5" s="894"/>
    </row>
    <row r="6" spans="1:9" s="79" customFormat="1" ht="9.95" customHeight="1">
      <c r="A6" s="895"/>
      <c r="B6" s="896"/>
      <c r="C6" s="897"/>
      <c r="D6" s="897"/>
      <c r="E6" s="897"/>
      <c r="F6" s="897"/>
      <c r="G6" s="897"/>
      <c r="H6" s="897"/>
      <c r="I6" s="898"/>
    </row>
    <row r="7" spans="1:9" s="79" customFormat="1" ht="12.75">
      <c r="A7" s="2504"/>
      <c r="B7" s="2512" t="s">
        <v>536</v>
      </c>
      <c r="C7" s="2471" t="s">
        <v>537</v>
      </c>
      <c r="D7" s="2471" t="s">
        <v>537</v>
      </c>
      <c r="E7" s="2471" t="s">
        <v>537</v>
      </c>
      <c r="F7" s="2471" t="s">
        <v>537</v>
      </c>
      <c r="G7" s="2471" t="s">
        <v>537</v>
      </c>
      <c r="H7" s="2471" t="s">
        <v>537</v>
      </c>
      <c r="I7" s="899" t="s">
        <v>537</v>
      </c>
    </row>
    <row r="8" spans="1:9" s="79" customFormat="1" ht="12.75">
      <c r="A8" s="2504"/>
      <c r="B8" s="2470" t="s">
        <v>538</v>
      </c>
      <c r="C8" s="2471" t="s">
        <v>539</v>
      </c>
      <c r="D8" s="2471" t="s">
        <v>540</v>
      </c>
      <c r="E8" s="2471" t="s">
        <v>541</v>
      </c>
      <c r="F8" s="2471" t="s">
        <v>542</v>
      </c>
      <c r="G8" s="2471" t="s">
        <v>543</v>
      </c>
      <c r="H8" s="2471" t="s">
        <v>393</v>
      </c>
      <c r="I8" s="899" t="s">
        <v>392</v>
      </c>
    </row>
    <row r="9" spans="1:9" s="79" customFormat="1" ht="12.75">
      <c r="A9" s="2504" t="s">
        <v>237</v>
      </c>
      <c r="B9" s="2470" t="s">
        <v>176</v>
      </c>
      <c r="C9" s="2471" t="s">
        <v>176</v>
      </c>
      <c r="D9" s="2471" t="s">
        <v>176</v>
      </c>
      <c r="E9" s="2471" t="s">
        <v>176</v>
      </c>
      <c r="F9" s="2471" t="s">
        <v>176</v>
      </c>
      <c r="G9" s="2471" t="s">
        <v>176</v>
      </c>
      <c r="H9" s="2471" t="s">
        <v>176</v>
      </c>
      <c r="I9" s="899" t="s">
        <v>176</v>
      </c>
    </row>
    <row r="10" spans="1:9" s="79" customFormat="1" ht="12.75">
      <c r="A10" s="2504"/>
      <c r="B10" s="900" t="s">
        <v>438</v>
      </c>
      <c r="C10" s="2458" t="s">
        <v>438</v>
      </c>
      <c r="D10" s="2458" t="s">
        <v>438</v>
      </c>
      <c r="E10" s="2458" t="s">
        <v>438</v>
      </c>
      <c r="F10" s="2458" t="s">
        <v>438</v>
      </c>
      <c r="G10" s="2458" t="s">
        <v>438</v>
      </c>
      <c r="H10" s="2458" t="s">
        <v>438</v>
      </c>
      <c r="I10" s="2459" t="s">
        <v>438</v>
      </c>
    </row>
    <row r="11" spans="1:11" s="79" customFormat="1" ht="9.95" customHeight="1">
      <c r="A11" s="901"/>
      <c r="B11" s="902"/>
      <c r="C11" s="84"/>
      <c r="D11" s="84"/>
      <c r="E11" s="84"/>
      <c r="F11" s="84"/>
      <c r="G11" s="84"/>
      <c r="H11" s="84"/>
      <c r="I11" s="903"/>
      <c r="J11" s="63"/>
      <c r="K11" s="63"/>
    </row>
    <row r="12" spans="1:9" ht="9.95" customHeight="1">
      <c r="A12" s="904"/>
      <c r="B12" s="905"/>
      <c r="C12" s="88"/>
      <c r="D12" s="88"/>
      <c r="E12" s="88"/>
      <c r="F12" s="88"/>
      <c r="G12" s="88"/>
      <c r="H12" s="88"/>
      <c r="I12" s="906"/>
    </row>
    <row r="13" spans="1:9" s="79" customFormat="1" ht="20.1" customHeight="1">
      <c r="A13" s="907">
        <v>1980</v>
      </c>
      <c r="B13" s="908">
        <v>27518</v>
      </c>
      <c r="C13" s="908">
        <v>12044</v>
      </c>
      <c r="D13" s="908">
        <v>2833</v>
      </c>
      <c r="E13" s="908">
        <v>5776</v>
      </c>
      <c r="F13" s="909">
        <v>3852</v>
      </c>
      <c r="G13" s="909">
        <v>1436</v>
      </c>
      <c r="H13" s="909">
        <v>1064</v>
      </c>
      <c r="I13" s="910">
        <v>513</v>
      </c>
    </row>
    <row r="14" spans="1:9" s="79" customFormat="1" ht="12" customHeight="1">
      <c r="A14" s="907"/>
      <c r="B14" s="908"/>
      <c r="C14" s="908"/>
      <c r="D14" s="908"/>
      <c r="E14" s="908"/>
      <c r="F14" s="909"/>
      <c r="G14" s="909"/>
      <c r="H14" s="909"/>
      <c r="I14" s="910"/>
    </row>
    <row r="15" spans="1:9" s="79" customFormat="1" ht="20.1" customHeight="1">
      <c r="A15" s="907">
        <v>1985</v>
      </c>
      <c r="B15" s="908">
        <v>29809</v>
      </c>
      <c r="C15" s="908">
        <v>12724</v>
      </c>
      <c r="D15" s="908">
        <v>3164</v>
      </c>
      <c r="E15" s="908">
        <v>6579</v>
      </c>
      <c r="F15" s="909">
        <v>4032</v>
      </c>
      <c r="G15" s="909">
        <v>1585</v>
      </c>
      <c r="H15" s="909">
        <v>1164</v>
      </c>
      <c r="I15" s="910">
        <v>561</v>
      </c>
    </row>
    <row r="16" spans="1:9" s="79" customFormat="1" ht="9.95" customHeight="1">
      <c r="A16" s="907"/>
      <c r="B16" s="908"/>
      <c r="C16" s="908"/>
      <c r="D16" s="908"/>
      <c r="E16" s="908"/>
      <c r="F16" s="909"/>
      <c r="G16" s="909"/>
      <c r="H16" s="909"/>
      <c r="I16" s="910"/>
    </row>
    <row r="17" spans="1:10" s="79" customFormat="1" ht="20.1" customHeight="1">
      <c r="A17" s="907">
        <v>1990</v>
      </c>
      <c r="B17" s="908">
        <v>31633</v>
      </c>
      <c r="C17" s="908">
        <v>14336</v>
      </c>
      <c r="D17" s="909">
        <v>3351</v>
      </c>
      <c r="E17" s="909">
        <v>6989</v>
      </c>
      <c r="F17" s="909">
        <v>4064</v>
      </c>
      <c r="G17" s="909">
        <v>1429</v>
      </c>
      <c r="H17" s="909">
        <v>1023</v>
      </c>
      <c r="I17" s="910">
        <v>441</v>
      </c>
      <c r="J17" s="355"/>
    </row>
    <row r="18" spans="1:10" s="79" customFormat="1" ht="9.95" customHeight="1">
      <c r="A18" s="907"/>
      <c r="B18" s="908"/>
      <c r="C18" s="908"/>
      <c r="D18" s="909"/>
      <c r="E18" s="909"/>
      <c r="F18" s="909"/>
      <c r="G18" s="909"/>
      <c r="H18" s="909"/>
      <c r="I18" s="910"/>
      <c r="J18" s="355"/>
    </row>
    <row r="19" spans="1:10" s="79" customFormat="1" ht="20.1" customHeight="1">
      <c r="A19" s="907">
        <v>1995</v>
      </c>
      <c r="B19" s="908">
        <v>32634</v>
      </c>
      <c r="C19" s="908">
        <v>16934</v>
      </c>
      <c r="D19" s="908">
        <v>3771</v>
      </c>
      <c r="E19" s="909">
        <v>6908</v>
      </c>
      <c r="F19" s="909">
        <v>3136</v>
      </c>
      <c r="G19" s="909">
        <v>1062</v>
      </c>
      <c r="H19" s="909">
        <v>625</v>
      </c>
      <c r="I19" s="910">
        <v>198</v>
      </c>
      <c r="J19" s="355"/>
    </row>
    <row r="20" spans="1:10" s="79" customFormat="1" ht="20.1" customHeight="1">
      <c r="A20" s="907">
        <v>1996</v>
      </c>
      <c r="B20" s="908">
        <v>32724</v>
      </c>
      <c r="C20" s="908">
        <v>17076</v>
      </c>
      <c r="D20" s="908">
        <v>3843</v>
      </c>
      <c r="E20" s="909">
        <v>6896</v>
      </c>
      <c r="F20" s="909">
        <v>3128</v>
      </c>
      <c r="G20" s="909">
        <v>1005</v>
      </c>
      <c r="H20" s="909">
        <v>591</v>
      </c>
      <c r="I20" s="910">
        <v>185</v>
      </c>
      <c r="J20" s="355"/>
    </row>
    <row r="21" spans="1:10" s="79" customFormat="1" ht="20.1" customHeight="1">
      <c r="A21" s="907">
        <v>1997</v>
      </c>
      <c r="B21" s="908">
        <v>33214</v>
      </c>
      <c r="C21" s="908">
        <v>18046</v>
      </c>
      <c r="D21" s="908">
        <v>3787</v>
      </c>
      <c r="E21" s="909">
        <v>6767</v>
      </c>
      <c r="F21" s="909">
        <v>3008</v>
      </c>
      <c r="G21" s="909">
        <v>919</v>
      </c>
      <c r="H21" s="909">
        <v>527</v>
      </c>
      <c r="I21" s="910">
        <v>160</v>
      </c>
      <c r="J21" s="355"/>
    </row>
    <row r="22" spans="1:10" s="79" customFormat="1" ht="20.1" customHeight="1">
      <c r="A22" s="907">
        <v>1998</v>
      </c>
      <c r="B22" s="908">
        <v>33544.584</v>
      </c>
      <c r="C22" s="908">
        <v>18567.532</v>
      </c>
      <c r="D22" s="908">
        <v>3905.051</v>
      </c>
      <c r="E22" s="909">
        <v>6718.579</v>
      </c>
      <c r="F22" s="909">
        <v>2883.116</v>
      </c>
      <c r="G22" s="909">
        <v>847.372</v>
      </c>
      <c r="H22" s="909">
        <v>475.907</v>
      </c>
      <c r="I22" s="910">
        <v>147.027</v>
      </c>
      <c r="J22" s="355"/>
    </row>
    <row r="23" spans="1:10" s="79" customFormat="1" ht="20.1" customHeight="1">
      <c r="A23" s="907">
        <v>1999</v>
      </c>
      <c r="B23" s="908">
        <v>33803.981</v>
      </c>
      <c r="C23" s="908">
        <v>19591.458</v>
      </c>
      <c r="D23" s="908">
        <v>3868.881</v>
      </c>
      <c r="E23" s="909">
        <v>6355.115</v>
      </c>
      <c r="F23" s="909">
        <v>2661.547</v>
      </c>
      <c r="G23" s="909">
        <v>775.785</v>
      </c>
      <c r="H23" s="909">
        <v>421.551</v>
      </c>
      <c r="I23" s="910">
        <v>129.644</v>
      </c>
      <c r="J23" s="355"/>
    </row>
    <row r="24" spans="1:10" s="79" customFormat="1" ht="20.1" customHeight="1">
      <c r="A24" s="907">
        <v>2000</v>
      </c>
      <c r="B24" s="908">
        <v>34107.59</v>
      </c>
      <c r="C24" s="908">
        <v>20336.919</v>
      </c>
      <c r="D24" s="908">
        <v>3737.894</v>
      </c>
      <c r="E24" s="909">
        <v>6225.09</v>
      </c>
      <c r="F24" s="909">
        <v>2568.841</v>
      </c>
      <c r="G24" s="909">
        <v>733.138</v>
      </c>
      <c r="H24" s="909">
        <v>386.92</v>
      </c>
      <c r="I24" s="910">
        <v>118.788</v>
      </c>
      <c r="J24" s="355"/>
    </row>
    <row r="25" spans="1:10" s="79" customFormat="1" ht="20.1" customHeight="1">
      <c r="A25" s="907">
        <v>2001</v>
      </c>
      <c r="B25" s="908">
        <v>34341.993</v>
      </c>
      <c r="C25" s="908">
        <v>21099.86</v>
      </c>
      <c r="D25" s="908">
        <v>3661.129</v>
      </c>
      <c r="E25" s="909">
        <v>6044.786</v>
      </c>
      <c r="F25" s="909">
        <v>2407.5</v>
      </c>
      <c r="G25" s="909">
        <v>672.6</v>
      </c>
      <c r="H25" s="909">
        <v>346.285</v>
      </c>
      <c r="I25" s="910">
        <v>109.833</v>
      </c>
      <c r="J25" s="355"/>
    </row>
    <row r="26" spans="1:10" s="79" customFormat="1" ht="20.1" customHeight="1">
      <c r="A26" s="907">
        <v>2002</v>
      </c>
      <c r="B26" s="908">
        <v>34247.729</v>
      </c>
      <c r="C26" s="908">
        <v>21572.874</v>
      </c>
      <c r="D26" s="908">
        <v>3536.7</v>
      </c>
      <c r="E26" s="909">
        <v>5846.423</v>
      </c>
      <c r="F26" s="909">
        <v>2262.619</v>
      </c>
      <c r="G26" s="909">
        <v>605.374</v>
      </c>
      <c r="H26" s="909">
        <v>321.71</v>
      </c>
      <c r="I26" s="910">
        <v>102.029</v>
      </c>
      <c r="J26" s="355"/>
    </row>
    <row r="27" spans="1:10" s="79" customFormat="1" ht="20.1" customHeight="1">
      <c r="A27" s="907">
        <v>2003</v>
      </c>
      <c r="B27" s="908">
        <v>34406.551</v>
      </c>
      <c r="C27" s="908">
        <v>21947.235</v>
      </c>
      <c r="D27" s="908">
        <v>3609.267</v>
      </c>
      <c r="E27" s="909">
        <v>5682.473</v>
      </c>
      <c r="F27" s="909">
        <v>2164.445</v>
      </c>
      <c r="G27" s="909">
        <v>593.197</v>
      </c>
      <c r="H27" s="909">
        <v>310.057</v>
      </c>
      <c r="I27" s="910">
        <v>99.877</v>
      </c>
      <c r="J27" s="355"/>
    </row>
    <row r="28" spans="1:11" s="79" customFormat="1" ht="20.1" customHeight="1">
      <c r="A28" s="907">
        <v>2004</v>
      </c>
      <c r="B28" s="908">
        <v>34523</v>
      </c>
      <c r="C28" s="908">
        <v>22378</v>
      </c>
      <c r="D28" s="908">
        <v>3603</v>
      </c>
      <c r="E28" s="909">
        <v>5491</v>
      </c>
      <c r="F28" s="909">
        <v>2083</v>
      </c>
      <c r="G28" s="909">
        <v>565</v>
      </c>
      <c r="H28" s="909">
        <v>304</v>
      </c>
      <c r="I28" s="910">
        <v>100</v>
      </c>
      <c r="J28" s="355"/>
      <c r="K28" s="911"/>
    </row>
    <row r="29" spans="1:11" s="79" customFormat="1" ht="20.1" customHeight="1">
      <c r="A29" s="907">
        <v>2005</v>
      </c>
      <c r="B29" s="908">
        <v>34232</v>
      </c>
      <c r="C29" s="908">
        <v>22293</v>
      </c>
      <c r="D29" s="908">
        <v>3607</v>
      </c>
      <c r="E29" s="909">
        <v>5373</v>
      </c>
      <c r="F29" s="909">
        <v>2013</v>
      </c>
      <c r="G29" s="909">
        <v>550</v>
      </c>
      <c r="H29" s="909">
        <v>297</v>
      </c>
      <c r="I29" s="910">
        <v>98</v>
      </c>
      <c r="J29" s="355"/>
      <c r="K29" s="911"/>
    </row>
    <row r="30" spans="1:10" s="79" customFormat="1" ht="20.1" customHeight="1">
      <c r="A30" s="907">
        <v>2006</v>
      </c>
      <c r="B30" s="908">
        <v>33933</v>
      </c>
      <c r="C30" s="908">
        <v>22143</v>
      </c>
      <c r="D30" s="908">
        <v>3705</v>
      </c>
      <c r="E30" s="909">
        <v>5196</v>
      </c>
      <c r="F30" s="909">
        <v>1974</v>
      </c>
      <c r="G30" s="909">
        <v>530</v>
      </c>
      <c r="H30" s="909">
        <v>289</v>
      </c>
      <c r="I30" s="910">
        <v>96</v>
      </c>
      <c r="J30" s="355"/>
    </row>
    <row r="31" spans="1:10" s="79" customFormat="1" ht="20.1" customHeight="1">
      <c r="A31" s="907">
        <v>2007</v>
      </c>
      <c r="B31" s="908">
        <v>33892</v>
      </c>
      <c r="C31" s="908">
        <v>22149</v>
      </c>
      <c r="D31" s="908">
        <v>3756</v>
      </c>
      <c r="E31" s="908">
        <v>5149</v>
      </c>
      <c r="F31" s="908">
        <v>1929</v>
      </c>
      <c r="G31" s="908">
        <v>523</v>
      </c>
      <c r="H31" s="908">
        <v>289</v>
      </c>
      <c r="I31" s="912">
        <v>97</v>
      </c>
      <c r="J31" s="355"/>
    </row>
    <row r="32" spans="1:12" s="82" customFormat="1" ht="20.1" customHeight="1">
      <c r="A32" s="907">
        <v>2008</v>
      </c>
      <c r="B32" s="908">
        <v>33888</v>
      </c>
      <c r="C32" s="908">
        <v>22251</v>
      </c>
      <c r="D32" s="908">
        <v>3703</v>
      </c>
      <c r="E32" s="908">
        <v>5164</v>
      </c>
      <c r="F32" s="908">
        <v>1888</v>
      </c>
      <c r="G32" s="908">
        <v>504</v>
      </c>
      <c r="H32" s="908">
        <v>282</v>
      </c>
      <c r="I32" s="912">
        <v>96</v>
      </c>
      <c r="J32" s="913"/>
      <c r="K32" s="913"/>
      <c r="L32" s="913"/>
    </row>
    <row r="33" spans="1:12" s="82" customFormat="1" ht="20.1" customHeight="1">
      <c r="A33" s="907">
        <v>2009</v>
      </c>
      <c r="B33" s="908">
        <v>33833</v>
      </c>
      <c r="C33" s="908">
        <v>22452</v>
      </c>
      <c r="D33" s="908">
        <v>3637</v>
      </c>
      <c r="E33" s="908">
        <v>5105</v>
      </c>
      <c r="F33" s="908">
        <v>1800</v>
      </c>
      <c r="G33" s="908">
        <v>480</v>
      </c>
      <c r="H33" s="908">
        <v>266</v>
      </c>
      <c r="I33" s="912">
        <v>93</v>
      </c>
      <c r="J33" s="913"/>
      <c r="K33" s="913"/>
      <c r="L33" s="913"/>
    </row>
    <row r="34" spans="1:12" s="82" customFormat="1" ht="20.1" customHeight="1">
      <c r="A34" s="907">
        <v>2010</v>
      </c>
      <c r="B34" s="908">
        <v>33447</v>
      </c>
      <c r="C34" s="908">
        <v>22555</v>
      </c>
      <c r="D34" s="908">
        <v>3504</v>
      </c>
      <c r="E34" s="908">
        <v>4903</v>
      </c>
      <c r="F34" s="908">
        <v>1689</v>
      </c>
      <c r="G34" s="908">
        <v>452</v>
      </c>
      <c r="H34" s="908">
        <v>254</v>
      </c>
      <c r="I34" s="912">
        <v>89</v>
      </c>
      <c r="J34" s="913"/>
      <c r="K34" s="913"/>
      <c r="L34" s="913"/>
    </row>
    <row r="35" spans="1:12" s="82" customFormat="1" ht="20.1" customHeight="1" thickBot="1">
      <c r="A35" s="914">
        <v>2011</v>
      </c>
      <c r="B35" s="915">
        <v>33388</v>
      </c>
      <c r="C35" s="915">
        <v>22811</v>
      </c>
      <c r="D35" s="915">
        <v>3447</v>
      </c>
      <c r="E35" s="915">
        <v>4752</v>
      </c>
      <c r="F35" s="915">
        <v>1617</v>
      </c>
      <c r="G35" s="915">
        <v>434</v>
      </c>
      <c r="H35" s="915">
        <v>241</v>
      </c>
      <c r="I35" s="916">
        <v>85</v>
      </c>
      <c r="J35" s="913"/>
      <c r="K35" s="913"/>
      <c r="L35" s="913"/>
    </row>
    <row r="36" spans="1:4" ht="19.5" customHeight="1">
      <c r="A36" s="388"/>
      <c r="B36" s="388"/>
      <c r="C36" s="388"/>
      <c r="D36" s="388"/>
    </row>
    <row r="37" spans="1:4" ht="9.95" customHeight="1">
      <c r="A37" s="103" t="s">
        <v>544</v>
      </c>
      <c r="B37" s="388"/>
      <c r="C37" s="388"/>
      <c r="D37" s="388"/>
    </row>
    <row r="38" spans="1:4" ht="9.95" customHeight="1">
      <c r="A38" s="103" t="s">
        <v>545</v>
      </c>
      <c r="B38" s="388"/>
      <c r="C38" s="388"/>
      <c r="D38" s="388"/>
    </row>
    <row r="39" ht="9.6" customHeight="1">
      <c r="A39" s="103" t="s">
        <v>244</v>
      </c>
    </row>
    <row r="40" ht="8.1" customHeight="1"/>
    <row r="41" spans="2:3" ht="12.75">
      <c r="B41" s="917"/>
      <c r="C41" s="917"/>
    </row>
  </sheetData>
  <printOptions/>
  <pageMargins left="0.7" right="0.7" top="0.75" bottom="0.75" header="0.3" footer="0.3"/>
  <pageSetup fitToHeight="1" fitToWidth="1" horizontalDpi="600" verticalDpi="600" orientation="landscape" scale="8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J40"/>
  <sheetViews>
    <sheetView workbookViewId="0" topLeftCell="A1">
      <selection activeCell="J4" sqref="J4"/>
    </sheetView>
  </sheetViews>
  <sheetFormatPr defaultColWidth="9.140625" defaultRowHeight="12.75"/>
  <cols>
    <col min="1" max="1" width="12.7109375" style="63" customWidth="1"/>
    <col min="2" max="6" width="14.7109375" style="63" customWidth="1"/>
    <col min="7" max="8" width="14.7109375" style="388" customWidth="1"/>
    <col min="9" max="9" width="14.7109375" style="63" customWidth="1"/>
    <col min="10" max="10" width="10.28125" style="63" bestFit="1" customWidth="1"/>
  </cols>
  <sheetData>
    <row r="1" spans="1:9" ht="12.75">
      <c r="A1" s="888"/>
      <c r="B1" s="889"/>
      <c r="C1" s="889"/>
      <c r="D1" s="889"/>
      <c r="E1" s="889"/>
      <c r="F1" s="889"/>
      <c r="G1" s="889"/>
      <c r="H1" s="889"/>
      <c r="I1" s="890"/>
    </row>
    <row r="2" spans="1:10" ht="23.25">
      <c r="A2" s="687" t="s">
        <v>546</v>
      </c>
      <c r="B2" s="918"/>
      <c r="C2" s="918"/>
      <c r="D2" s="918"/>
      <c r="E2" s="918"/>
      <c r="F2" s="918"/>
      <c r="G2" s="918"/>
      <c r="H2" s="918"/>
      <c r="I2" s="919"/>
      <c r="J2" s="388"/>
    </row>
    <row r="3" spans="1:10" ht="23.25">
      <c r="A3" s="10" t="s">
        <v>65</v>
      </c>
      <c r="B3" s="920"/>
      <c r="C3" s="920"/>
      <c r="D3" s="920"/>
      <c r="E3" s="920"/>
      <c r="F3" s="920"/>
      <c r="G3" s="920"/>
      <c r="H3" s="920"/>
      <c r="I3" s="921"/>
      <c r="J3" s="922"/>
    </row>
    <row r="4" spans="1:10" ht="23.25">
      <c r="A4" s="10" t="s">
        <v>228</v>
      </c>
      <c r="B4" s="920"/>
      <c r="C4" s="920"/>
      <c r="D4" s="920"/>
      <c r="E4" s="920"/>
      <c r="F4" s="920"/>
      <c r="G4" s="920"/>
      <c r="H4" s="920"/>
      <c r="I4" s="921"/>
      <c r="J4" s="922"/>
    </row>
    <row r="5" spans="1:9" ht="12.75">
      <c r="A5" s="923"/>
      <c r="B5" s="295"/>
      <c r="C5" s="295"/>
      <c r="D5" s="295"/>
      <c r="E5" s="295"/>
      <c r="F5" s="295"/>
      <c r="G5" s="295"/>
      <c r="H5" s="295"/>
      <c r="I5" s="924"/>
    </row>
    <row r="6" spans="1:10" ht="12.75">
      <c r="A6" s="895"/>
      <c r="B6" s="896"/>
      <c r="C6" s="897"/>
      <c r="D6" s="897"/>
      <c r="E6" s="897"/>
      <c r="F6" s="897"/>
      <c r="G6" s="897"/>
      <c r="H6" s="897"/>
      <c r="I6" s="898"/>
      <c r="J6" s="79"/>
    </row>
    <row r="7" spans="1:10" ht="12.75">
      <c r="A7" s="925"/>
      <c r="B7" s="926"/>
      <c r="C7" s="2464" t="s">
        <v>538</v>
      </c>
      <c r="D7" s="2464" t="s">
        <v>538</v>
      </c>
      <c r="E7" s="2464" t="s">
        <v>538</v>
      </c>
      <c r="F7" s="2464" t="s">
        <v>538</v>
      </c>
      <c r="G7" s="2464" t="s">
        <v>538</v>
      </c>
      <c r="H7" s="2464" t="s">
        <v>538</v>
      </c>
      <c r="I7" s="927" t="s">
        <v>538</v>
      </c>
      <c r="J7" s="82"/>
    </row>
    <row r="8" spans="1:10" ht="12.75">
      <c r="A8" s="928"/>
      <c r="B8" s="2463" t="s">
        <v>229</v>
      </c>
      <c r="C8" s="2464" t="s">
        <v>547</v>
      </c>
      <c r="D8" s="2464" t="s">
        <v>547</v>
      </c>
      <c r="E8" s="2464" t="s">
        <v>547</v>
      </c>
      <c r="F8" s="2464" t="s">
        <v>547</v>
      </c>
      <c r="G8" s="2464" t="s">
        <v>547</v>
      </c>
      <c r="H8" s="2464" t="s">
        <v>547</v>
      </c>
      <c r="I8" s="927" t="s">
        <v>547</v>
      </c>
      <c r="J8" s="82"/>
    </row>
    <row r="9" spans="1:10" ht="12.75">
      <c r="A9" s="928"/>
      <c r="B9" s="2463" t="s">
        <v>538</v>
      </c>
      <c r="C9" s="2464" t="s">
        <v>539</v>
      </c>
      <c r="D9" s="2464" t="s">
        <v>540</v>
      </c>
      <c r="E9" s="2464" t="s">
        <v>541</v>
      </c>
      <c r="F9" s="2464" t="s">
        <v>542</v>
      </c>
      <c r="G9" s="2464" t="s">
        <v>543</v>
      </c>
      <c r="H9" s="2464" t="s">
        <v>393</v>
      </c>
      <c r="I9" s="927" t="s">
        <v>392</v>
      </c>
      <c r="J9" s="82"/>
    </row>
    <row r="10" spans="1:10" ht="12.75">
      <c r="A10" s="928" t="s">
        <v>237</v>
      </c>
      <c r="B10" s="2463" t="s">
        <v>298</v>
      </c>
      <c r="C10" s="2464" t="s">
        <v>176</v>
      </c>
      <c r="D10" s="2464" t="s">
        <v>176</v>
      </c>
      <c r="E10" s="2464" t="s">
        <v>176</v>
      </c>
      <c r="F10" s="2464" t="s">
        <v>176</v>
      </c>
      <c r="G10" s="2464" t="s">
        <v>176</v>
      </c>
      <c r="H10" s="2464" t="s">
        <v>176</v>
      </c>
      <c r="I10" s="927" t="s">
        <v>176</v>
      </c>
      <c r="J10" s="82"/>
    </row>
    <row r="11" spans="1:9" ht="12.75">
      <c r="A11" s="901"/>
      <c r="B11" s="306"/>
      <c r="C11" s="85"/>
      <c r="D11" s="85"/>
      <c r="E11" s="85"/>
      <c r="F11" s="84"/>
      <c r="G11" s="84"/>
      <c r="H11" s="84"/>
      <c r="I11" s="903"/>
    </row>
    <row r="12" spans="1:9" ht="12.75">
      <c r="A12" s="929"/>
      <c r="B12" s="88"/>
      <c r="C12" s="930"/>
      <c r="D12" s="88"/>
      <c r="E12" s="88"/>
      <c r="F12" s="88"/>
      <c r="G12" s="88"/>
      <c r="H12" s="88"/>
      <c r="I12" s="906"/>
    </row>
    <row r="13" spans="1:10" ht="12.75">
      <c r="A13" s="907">
        <v>1980</v>
      </c>
      <c r="B13" s="909">
        <v>95439</v>
      </c>
      <c r="C13" s="909">
        <v>349</v>
      </c>
      <c r="D13" s="909">
        <v>365</v>
      </c>
      <c r="E13" s="909">
        <v>2858</v>
      </c>
      <c r="F13" s="908">
        <v>7439</v>
      </c>
      <c r="G13" s="909">
        <v>8512</v>
      </c>
      <c r="H13" s="909">
        <v>19069</v>
      </c>
      <c r="I13" s="910">
        <v>56847</v>
      </c>
      <c r="J13" s="79"/>
    </row>
    <row r="14" spans="1:10" ht="8.1" customHeight="1">
      <c r="A14" s="907"/>
      <c r="B14" s="909"/>
      <c r="C14" s="909"/>
      <c r="D14" s="909"/>
      <c r="E14" s="909"/>
      <c r="F14" s="908"/>
      <c r="G14" s="909"/>
      <c r="H14" s="909"/>
      <c r="I14" s="910"/>
      <c r="J14" s="79"/>
    </row>
    <row r="15" spans="1:10" ht="12.75">
      <c r="A15" s="907">
        <v>1985</v>
      </c>
      <c r="B15" s="909">
        <v>112208</v>
      </c>
      <c r="C15" s="909">
        <v>354</v>
      </c>
      <c r="D15" s="909">
        <v>435</v>
      </c>
      <c r="E15" s="909">
        <v>3125</v>
      </c>
      <c r="F15" s="908">
        <v>8230</v>
      </c>
      <c r="G15" s="909">
        <v>10003</v>
      </c>
      <c r="H15" s="909">
        <v>22609</v>
      </c>
      <c r="I15" s="910">
        <v>67452</v>
      </c>
      <c r="J15" s="79"/>
    </row>
    <row r="16" spans="1:10" ht="8.1" customHeight="1">
      <c r="A16" s="907"/>
      <c r="B16" s="909"/>
      <c r="C16" s="909"/>
      <c r="D16" s="909"/>
      <c r="E16" s="909"/>
      <c r="F16" s="908"/>
      <c r="G16" s="909"/>
      <c r="H16" s="909"/>
      <c r="I16" s="910"/>
      <c r="J16" s="79"/>
    </row>
    <row r="17" spans="1:10" ht="12.75">
      <c r="A17" s="907">
        <v>1990</v>
      </c>
      <c r="B17" s="909">
        <v>91899</v>
      </c>
      <c r="C17" s="909">
        <v>458</v>
      </c>
      <c r="D17" s="909">
        <v>477</v>
      </c>
      <c r="E17" s="909">
        <v>3400</v>
      </c>
      <c r="F17" s="909">
        <v>8085</v>
      </c>
      <c r="G17" s="909">
        <v>8976</v>
      </c>
      <c r="H17" s="909">
        <v>19464</v>
      </c>
      <c r="I17" s="910">
        <v>51039</v>
      </c>
      <c r="J17" s="79"/>
    </row>
    <row r="18" spans="1:10" ht="8.1" customHeight="1">
      <c r="A18" s="907"/>
      <c r="B18" s="909"/>
      <c r="C18" s="909"/>
      <c r="D18" s="909"/>
      <c r="E18" s="909"/>
      <c r="F18" s="909"/>
      <c r="G18" s="909"/>
      <c r="H18" s="909"/>
      <c r="I18" s="910"/>
      <c r="J18" s="355"/>
    </row>
    <row r="19" spans="1:10" ht="12.75">
      <c r="A19" s="907">
        <v>1995</v>
      </c>
      <c r="B19" s="909">
        <v>53589</v>
      </c>
      <c r="C19" s="909">
        <v>528</v>
      </c>
      <c r="D19" s="909">
        <v>559</v>
      </c>
      <c r="E19" s="909">
        <v>3308</v>
      </c>
      <c r="F19" s="909">
        <v>6743</v>
      </c>
      <c r="G19" s="909">
        <v>6850</v>
      </c>
      <c r="H19" s="909">
        <v>11674</v>
      </c>
      <c r="I19" s="910">
        <v>23927</v>
      </c>
      <c r="J19" s="355"/>
    </row>
    <row r="20" spans="1:10" ht="12.75">
      <c r="A20" s="907">
        <v>1996</v>
      </c>
      <c r="B20" s="909">
        <v>48748</v>
      </c>
      <c r="C20" s="909">
        <v>531</v>
      </c>
      <c r="D20" s="909">
        <v>556</v>
      </c>
      <c r="E20" s="909">
        <v>3280</v>
      </c>
      <c r="F20" s="909">
        <v>6217</v>
      </c>
      <c r="G20" s="909">
        <v>6225</v>
      </c>
      <c r="H20" s="909">
        <v>10931</v>
      </c>
      <c r="I20" s="910">
        <v>21008</v>
      </c>
      <c r="J20" s="355"/>
    </row>
    <row r="21" spans="1:10" ht="12.75">
      <c r="A21" s="907">
        <v>1997</v>
      </c>
      <c r="B21" s="909">
        <v>43902</v>
      </c>
      <c r="C21" s="909">
        <v>563</v>
      </c>
      <c r="D21" s="909">
        <v>550</v>
      </c>
      <c r="E21" s="909">
        <v>3199</v>
      </c>
      <c r="F21" s="909">
        <v>5962</v>
      </c>
      <c r="G21" s="909">
        <v>5734</v>
      </c>
      <c r="H21" s="909">
        <v>9822</v>
      </c>
      <c r="I21" s="910">
        <v>18072</v>
      </c>
      <c r="J21" s="355"/>
    </row>
    <row r="22" spans="1:10" ht="12.75">
      <c r="A22" s="907">
        <v>1998</v>
      </c>
      <c r="B22" s="909">
        <v>41462</v>
      </c>
      <c r="C22" s="909">
        <v>570</v>
      </c>
      <c r="D22" s="909">
        <v>565</v>
      </c>
      <c r="E22" s="909">
        <v>3139</v>
      </c>
      <c r="F22" s="909">
        <v>5693</v>
      </c>
      <c r="G22" s="909">
        <v>5255</v>
      </c>
      <c r="H22" s="909">
        <v>8788</v>
      </c>
      <c r="I22" s="910">
        <v>17452</v>
      </c>
      <c r="J22" s="355"/>
    </row>
    <row r="23" spans="1:10" ht="12.75">
      <c r="A23" s="907">
        <v>1999</v>
      </c>
      <c r="B23" s="909">
        <v>37536</v>
      </c>
      <c r="C23" s="909">
        <v>603</v>
      </c>
      <c r="D23" s="909">
        <v>555</v>
      </c>
      <c r="E23" s="909">
        <v>2933</v>
      </c>
      <c r="F23" s="909">
        <v>5271</v>
      </c>
      <c r="G23" s="909">
        <v>4803</v>
      </c>
      <c r="H23" s="909">
        <v>7779</v>
      </c>
      <c r="I23" s="910">
        <v>15592</v>
      </c>
      <c r="J23" s="355"/>
    </row>
    <row r="24" spans="1:10" ht="12.75">
      <c r="A24" s="907">
        <v>2000</v>
      </c>
      <c r="B24" s="909">
        <v>35373</v>
      </c>
      <c r="C24" s="909">
        <v>621</v>
      </c>
      <c r="D24" s="909">
        <v>531</v>
      </c>
      <c r="E24" s="909">
        <v>2875</v>
      </c>
      <c r="F24" s="909">
        <v>5056</v>
      </c>
      <c r="G24" s="909">
        <v>4536</v>
      </c>
      <c r="H24" s="909">
        <v>7150</v>
      </c>
      <c r="I24" s="910">
        <v>14604</v>
      </c>
      <c r="J24" s="355"/>
    </row>
    <row r="25" spans="1:10" ht="12.75">
      <c r="A25" s="907">
        <v>2001</v>
      </c>
      <c r="B25" s="909">
        <v>32954</v>
      </c>
      <c r="C25" s="909">
        <v>644</v>
      </c>
      <c r="D25" s="909">
        <v>522</v>
      </c>
      <c r="E25" s="909">
        <v>2787</v>
      </c>
      <c r="F25" s="909">
        <v>4757</v>
      </c>
      <c r="G25" s="909">
        <v>4154</v>
      </c>
      <c r="H25" s="909">
        <v>6335</v>
      </c>
      <c r="I25" s="910">
        <v>13755</v>
      </c>
      <c r="J25" s="355"/>
    </row>
    <row r="26" spans="1:10" ht="12.75">
      <c r="A26" s="907">
        <v>2002</v>
      </c>
      <c r="B26" s="909">
        <v>31229</v>
      </c>
      <c r="C26" s="909">
        <v>632</v>
      </c>
      <c r="D26" s="909">
        <v>505</v>
      </c>
      <c r="E26" s="909">
        <v>2671</v>
      </c>
      <c r="F26" s="909">
        <v>4461</v>
      </c>
      <c r="G26" s="909">
        <v>3742</v>
      </c>
      <c r="H26" s="909">
        <v>5875</v>
      </c>
      <c r="I26" s="910">
        <v>13343</v>
      </c>
      <c r="J26" s="355"/>
    </row>
    <row r="27" spans="1:10" ht="12.75">
      <c r="A27" s="907">
        <v>2003</v>
      </c>
      <c r="B27" s="909">
        <v>30611</v>
      </c>
      <c r="C27" s="909">
        <v>621</v>
      </c>
      <c r="D27" s="909">
        <v>514</v>
      </c>
      <c r="E27" s="909">
        <v>2569</v>
      </c>
      <c r="F27" s="909">
        <v>4238</v>
      </c>
      <c r="G27" s="909">
        <v>3662</v>
      </c>
      <c r="H27" s="909">
        <v>5705</v>
      </c>
      <c r="I27" s="910">
        <v>13302</v>
      </c>
      <c r="J27" s="355"/>
    </row>
    <row r="28" spans="1:10" ht="12.75">
      <c r="A28" s="907">
        <v>2004</v>
      </c>
      <c r="B28" s="909">
        <v>30148</v>
      </c>
      <c r="C28" s="909">
        <v>627</v>
      </c>
      <c r="D28" s="909">
        <v>510</v>
      </c>
      <c r="E28" s="909">
        <v>2478</v>
      </c>
      <c r="F28" s="909">
        <v>4083</v>
      </c>
      <c r="G28" s="909">
        <v>3483</v>
      </c>
      <c r="H28" s="909">
        <v>5616</v>
      </c>
      <c r="I28" s="910">
        <v>13351</v>
      </c>
      <c r="J28" s="355"/>
    </row>
    <row r="29" spans="1:10" ht="12.75">
      <c r="A29" s="907">
        <v>2005</v>
      </c>
      <c r="B29" s="909">
        <v>29605</v>
      </c>
      <c r="C29" s="909">
        <v>618</v>
      </c>
      <c r="D29" s="909">
        <v>509</v>
      </c>
      <c r="E29" s="909">
        <v>2404</v>
      </c>
      <c r="F29" s="909">
        <v>3935</v>
      </c>
      <c r="G29" s="909">
        <v>3379</v>
      </c>
      <c r="H29" s="909">
        <v>5493</v>
      </c>
      <c r="I29" s="910">
        <v>13267</v>
      </c>
      <c r="J29" s="355"/>
    </row>
    <row r="30" spans="1:10" ht="12.75">
      <c r="A30" s="907">
        <v>2006</v>
      </c>
      <c r="B30" s="909">
        <v>28923</v>
      </c>
      <c r="C30" s="909">
        <v>592</v>
      </c>
      <c r="D30" s="909">
        <v>525</v>
      </c>
      <c r="E30" s="909">
        <v>2337</v>
      </c>
      <c r="F30" s="909">
        <v>3850</v>
      </c>
      <c r="G30" s="909">
        <v>3272</v>
      </c>
      <c r="H30" s="909">
        <v>5341</v>
      </c>
      <c r="I30" s="910">
        <v>13006</v>
      </c>
      <c r="J30" s="355"/>
    </row>
    <row r="31" spans="1:10" ht="12.75">
      <c r="A31" s="931">
        <v>2007</v>
      </c>
      <c r="B31" s="932">
        <v>29255</v>
      </c>
      <c r="C31" s="909">
        <v>595</v>
      </c>
      <c r="D31" s="909">
        <v>533</v>
      </c>
      <c r="E31" s="909">
        <v>2336</v>
      </c>
      <c r="F31" s="909">
        <v>3768</v>
      </c>
      <c r="G31" s="909">
        <v>3204</v>
      </c>
      <c r="H31" s="909">
        <v>5352</v>
      </c>
      <c r="I31" s="910">
        <v>13467</v>
      </c>
      <c r="J31" s="355"/>
    </row>
    <row r="32" spans="1:10" ht="12.75">
      <c r="A32" s="931">
        <v>2008</v>
      </c>
      <c r="B32" s="932">
        <v>28876</v>
      </c>
      <c r="C32" s="909">
        <v>591</v>
      </c>
      <c r="D32" s="909">
        <v>524</v>
      </c>
      <c r="E32" s="909">
        <v>2339</v>
      </c>
      <c r="F32" s="909">
        <v>3700</v>
      </c>
      <c r="G32" s="909">
        <v>3090</v>
      </c>
      <c r="H32" s="909">
        <v>5253</v>
      </c>
      <c r="I32" s="910">
        <v>13379</v>
      </c>
      <c r="J32" s="355"/>
    </row>
    <row r="33" spans="1:10" ht="12.75">
      <c r="A33" s="931">
        <v>2009</v>
      </c>
      <c r="B33" s="909">
        <v>27797</v>
      </c>
      <c r="C33" s="909">
        <v>595</v>
      </c>
      <c r="D33" s="909">
        <v>514</v>
      </c>
      <c r="E33" s="909">
        <v>2311</v>
      </c>
      <c r="F33" s="909">
        <v>3534</v>
      </c>
      <c r="G33" s="909">
        <v>2960</v>
      </c>
      <c r="H33" s="909">
        <v>4977</v>
      </c>
      <c r="I33" s="910">
        <v>12906</v>
      </c>
      <c r="J33" s="355"/>
    </row>
    <row r="34" spans="1:10" ht="12.75">
      <c r="A34" s="931">
        <v>2010</v>
      </c>
      <c r="B34" s="932">
        <v>26377</v>
      </c>
      <c r="C34" s="909">
        <v>570</v>
      </c>
      <c r="D34" s="909">
        <v>492</v>
      </c>
      <c r="E34" s="909">
        <v>2200</v>
      </c>
      <c r="F34" s="909">
        <v>3313</v>
      </c>
      <c r="G34" s="909">
        <v>2777</v>
      </c>
      <c r="H34" s="909">
        <v>4796</v>
      </c>
      <c r="I34" s="910">
        <v>12229</v>
      </c>
      <c r="J34" s="355"/>
    </row>
    <row r="35" spans="1:10" ht="13.5" thickBot="1">
      <c r="A35" s="933">
        <v>2011</v>
      </c>
      <c r="B35" s="934">
        <v>25607</v>
      </c>
      <c r="C35" s="935">
        <v>580</v>
      </c>
      <c r="D35" s="935">
        <v>488</v>
      </c>
      <c r="E35" s="935">
        <v>2142</v>
      </c>
      <c r="F35" s="935">
        <v>3189</v>
      </c>
      <c r="G35" s="935">
        <v>2681</v>
      </c>
      <c r="H35" s="935">
        <v>4561</v>
      </c>
      <c r="I35" s="936">
        <v>11966</v>
      </c>
      <c r="J35" s="355"/>
    </row>
    <row r="36" spans="1:9" ht="12.75">
      <c r="A36" s="388"/>
      <c r="D36" s="937"/>
      <c r="G36" s="938"/>
      <c r="I36" s="937"/>
    </row>
    <row r="37" ht="12.75">
      <c r="A37" s="103" t="s">
        <v>544</v>
      </c>
    </row>
    <row r="38" ht="12.75">
      <c r="A38" s="103" t="s">
        <v>545</v>
      </c>
    </row>
    <row r="39" ht="12.75">
      <c r="A39" s="103"/>
    </row>
    <row r="40" spans="1:10" ht="12.75">
      <c r="A40" s="103"/>
      <c r="B40" s="57"/>
      <c r="C40" s="58"/>
      <c r="D40" s="58"/>
      <c r="E40" s="58"/>
      <c r="F40" s="58"/>
      <c r="G40" s="151"/>
      <c r="H40"/>
      <c r="I40" s="13"/>
      <c r="J40" s="13"/>
    </row>
  </sheetData>
  <printOptions/>
  <pageMargins left="0.7" right="0.7" top="0.75" bottom="0.75" header="0.3" footer="0.3"/>
  <pageSetup horizontalDpi="600" verticalDpi="60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1:L55"/>
  <sheetViews>
    <sheetView workbookViewId="0" topLeftCell="A1">
      <selection activeCell="I3" sqref="I3"/>
    </sheetView>
  </sheetViews>
  <sheetFormatPr defaultColWidth="9.140625" defaultRowHeight="12.75"/>
  <cols>
    <col min="1" max="1" width="24.57421875" style="0" customWidth="1"/>
    <col min="2" max="2" width="11.57421875" style="0" customWidth="1"/>
    <col min="3" max="3" width="21.140625" style="0" customWidth="1"/>
    <col min="4" max="4" width="12.7109375" style="0" customWidth="1"/>
    <col min="5" max="5" width="18.7109375" style="0" customWidth="1"/>
    <col min="6" max="6" width="27.7109375" style="0" customWidth="1"/>
    <col min="7" max="7" width="6.421875" style="0" customWidth="1"/>
    <col min="8" max="8" width="2.00390625" style="0" hidden="1" customWidth="1"/>
    <col min="9" max="9" width="20.57421875" style="0" bestFit="1" customWidth="1"/>
    <col min="10" max="10" width="33.00390625" style="0" bestFit="1" customWidth="1"/>
  </cols>
  <sheetData>
    <row r="1" spans="1:8" s="943" customFormat="1" ht="5.1" customHeight="1">
      <c r="A1" s="939"/>
      <c r="B1" s="940"/>
      <c r="C1" s="940"/>
      <c r="D1" s="940"/>
      <c r="E1" s="940"/>
      <c r="F1" s="940"/>
      <c r="G1" s="941"/>
      <c r="H1" s="942"/>
    </row>
    <row r="2" spans="1:8" s="948" customFormat="1" ht="24.75" customHeight="1">
      <c r="A2" s="791" t="s">
        <v>548</v>
      </c>
      <c r="B2" s="944"/>
      <c r="C2" s="944"/>
      <c r="D2" s="944"/>
      <c r="E2" s="944"/>
      <c r="F2" s="945"/>
      <c r="G2" s="946"/>
      <c r="H2" s="947"/>
    </row>
    <row r="3" spans="1:8" s="953" customFormat="1" ht="19.5" customHeight="1">
      <c r="A3" s="68" t="s">
        <v>67</v>
      </c>
      <c r="B3" s="949"/>
      <c r="C3" s="949"/>
      <c r="D3" s="949"/>
      <c r="E3" s="949"/>
      <c r="F3" s="950"/>
      <c r="G3" s="951"/>
      <c r="H3" s="952"/>
    </row>
    <row r="4" spans="1:8" s="953" customFormat="1" ht="19.5" customHeight="1">
      <c r="A4" s="68" t="s">
        <v>228</v>
      </c>
      <c r="B4" s="949"/>
      <c r="C4" s="949"/>
      <c r="D4" s="949"/>
      <c r="E4" s="949"/>
      <c r="F4" s="950"/>
      <c r="G4" s="951"/>
      <c r="H4" s="952"/>
    </row>
    <row r="5" spans="1:8" s="955" customFormat="1" ht="11.25" customHeight="1">
      <c r="A5" s="72"/>
      <c r="B5" s="794"/>
      <c r="C5" s="794"/>
      <c r="D5" s="794"/>
      <c r="E5" s="794"/>
      <c r="F5" s="794"/>
      <c r="G5" s="954"/>
      <c r="H5" s="952"/>
    </row>
    <row r="6" spans="1:8" s="17" customFormat="1" ht="9.95" customHeight="1">
      <c r="A6" s="105"/>
      <c r="B6" s="105"/>
      <c r="C6" s="106"/>
      <c r="D6" s="106"/>
      <c r="E6" s="106"/>
      <c r="F6" s="106"/>
      <c r="G6" s="108"/>
      <c r="H6" s="956"/>
    </row>
    <row r="7" spans="1:7" ht="12.75">
      <c r="A7" s="639"/>
      <c r="B7" s="2457"/>
      <c r="C7" s="2455" t="s">
        <v>549</v>
      </c>
      <c r="D7" s="2455"/>
      <c r="E7" s="2455" t="s">
        <v>550</v>
      </c>
      <c r="F7" s="957" t="s">
        <v>551</v>
      </c>
      <c r="G7" s="2456"/>
    </row>
    <row r="8" spans="1:7" ht="23.25" customHeight="1">
      <c r="A8" s="958" t="s">
        <v>237</v>
      </c>
      <c r="B8" s="958"/>
      <c r="C8" s="959" t="s">
        <v>176</v>
      </c>
      <c r="D8" s="960"/>
      <c r="E8" s="959" t="s">
        <v>176</v>
      </c>
      <c r="F8" s="961" t="s">
        <v>552</v>
      </c>
      <c r="G8" s="962"/>
    </row>
    <row r="9" spans="1:8" s="224" customFormat="1" ht="6.75" customHeight="1">
      <c r="A9" s="963" t="s">
        <v>257</v>
      </c>
      <c r="B9" s="964"/>
      <c r="C9" s="965"/>
      <c r="D9" s="964"/>
      <c r="E9" s="966"/>
      <c r="F9" s="965"/>
      <c r="G9" s="967"/>
      <c r="H9" s="968"/>
    </row>
    <row r="10" spans="1:8" s="224" customFormat="1" ht="12.75">
      <c r="A10" s="963">
        <v>1980</v>
      </c>
      <c r="B10" s="964"/>
      <c r="C10" s="969">
        <v>0.7761516520668873</v>
      </c>
      <c r="D10" s="969"/>
      <c r="E10" s="969">
        <v>0.1602639627563827</v>
      </c>
      <c r="F10" s="970">
        <v>0.06358438517672997</v>
      </c>
      <c r="G10" s="971"/>
      <c r="H10" s="968"/>
    </row>
    <row r="11" spans="1:8" s="224" customFormat="1" ht="10.5" customHeight="1">
      <c r="A11" s="963"/>
      <c r="B11" s="964"/>
      <c r="C11" s="969"/>
      <c r="D11" s="969"/>
      <c r="E11" s="969"/>
      <c r="F11" s="970"/>
      <c r="G11" s="971"/>
      <c r="H11" s="968"/>
    </row>
    <row r="12" spans="1:8" s="224" customFormat="1" ht="12.75">
      <c r="A12" s="963">
        <v>1985</v>
      </c>
      <c r="B12" s="964"/>
      <c r="C12" s="969">
        <v>0.722</v>
      </c>
      <c r="D12" s="969"/>
      <c r="E12" s="969">
        <v>0.187</v>
      </c>
      <c r="F12" s="970">
        <v>0.091</v>
      </c>
      <c r="G12" s="971"/>
      <c r="H12" s="968"/>
    </row>
    <row r="13" spans="1:8" s="224" customFormat="1" ht="10.5" customHeight="1">
      <c r="A13" s="963"/>
      <c r="B13" s="964"/>
      <c r="C13" s="969"/>
      <c r="D13" s="969"/>
      <c r="E13" s="969"/>
      <c r="F13" s="970"/>
      <c r="G13" s="971"/>
      <c r="H13" s="968"/>
    </row>
    <row r="14" spans="1:8" s="224" customFormat="1" ht="12.75">
      <c r="A14" s="963">
        <v>1990</v>
      </c>
      <c r="B14" s="964"/>
      <c r="C14" s="969">
        <v>0.681</v>
      </c>
      <c r="D14" s="969"/>
      <c r="E14" s="969">
        <v>0.194</v>
      </c>
      <c r="F14" s="970">
        <v>0.126</v>
      </c>
      <c r="G14" s="971"/>
      <c r="H14" s="968"/>
    </row>
    <row r="15" spans="1:8" s="224" customFormat="1" ht="10.5" customHeight="1">
      <c r="A15" s="963"/>
      <c r="B15" s="964"/>
      <c r="C15" s="969"/>
      <c r="D15" s="969"/>
      <c r="E15" s="969"/>
      <c r="F15" s="970"/>
      <c r="G15" s="971"/>
      <c r="H15" s="968"/>
    </row>
    <row r="16" spans="1:8" s="224" customFormat="1" ht="12.75">
      <c r="A16" s="963">
        <v>1995</v>
      </c>
      <c r="B16" s="964"/>
      <c r="C16" s="969">
        <v>0.578</v>
      </c>
      <c r="D16" s="969"/>
      <c r="E16" s="969">
        <v>0.229</v>
      </c>
      <c r="F16" s="970">
        <v>0.193</v>
      </c>
      <c r="G16" s="971"/>
      <c r="H16" s="968"/>
    </row>
    <row r="17" spans="1:8" s="224" customFormat="1" ht="12.75">
      <c r="A17" s="963">
        <v>1996</v>
      </c>
      <c r="B17" s="964"/>
      <c r="C17" s="969">
        <v>0.553</v>
      </c>
      <c r="D17" s="969"/>
      <c r="E17" s="969">
        <v>0.23</v>
      </c>
      <c r="F17" s="970">
        <v>0.218</v>
      </c>
      <c r="G17" s="971"/>
      <c r="H17" s="968"/>
    </row>
    <row r="18" spans="1:8" s="224" customFormat="1" ht="12.75">
      <c r="A18" s="963">
        <v>1997</v>
      </c>
      <c r="B18" s="964"/>
      <c r="C18" s="969">
        <v>0.547</v>
      </c>
      <c r="D18" s="969"/>
      <c r="E18" s="969">
        <v>0.237</v>
      </c>
      <c r="F18" s="970">
        <v>0.215</v>
      </c>
      <c r="G18" s="971"/>
      <c r="H18" s="968"/>
    </row>
    <row r="19" spans="1:8" s="224" customFormat="1" ht="12.75">
      <c r="A19" s="963">
        <v>1998</v>
      </c>
      <c r="B19" s="964"/>
      <c r="C19" s="969">
        <v>0.542</v>
      </c>
      <c r="D19" s="969"/>
      <c r="E19" s="969">
        <v>0.238</v>
      </c>
      <c r="F19" s="970">
        <v>0.22</v>
      </c>
      <c r="G19" s="971"/>
      <c r="H19" s="968"/>
    </row>
    <row r="20" spans="1:8" s="224" customFormat="1" ht="12.75">
      <c r="A20" s="963">
        <v>1999</v>
      </c>
      <c r="B20" s="964"/>
      <c r="C20" s="969">
        <v>0.537</v>
      </c>
      <c r="D20" s="969"/>
      <c r="E20" s="969">
        <v>0.239</v>
      </c>
      <c r="F20" s="970">
        <v>0.224</v>
      </c>
      <c r="G20" s="971"/>
      <c r="H20" s="968"/>
    </row>
    <row r="21" spans="1:9" s="224" customFormat="1" ht="12.75">
      <c r="A21" s="963">
        <v>2000</v>
      </c>
      <c r="B21" s="964"/>
      <c r="C21" s="969">
        <v>0.519</v>
      </c>
      <c r="D21" s="969"/>
      <c r="E21" s="969">
        <v>0.244</v>
      </c>
      <c r="F21" s="970">
        <v>0.237</v>
      </c>
      <c r="G21" s="971"/>
      <c r="H21" s="968"/>
      <c r="I21" s="972"/>
    </row>
    <row r="22" spans="1:9" s="224" customFormat="1" ht="12.75">
      <c r="A22" s="963">
        <v>2001</v>
      </c>
      <c r="B22" s="964"/>
      <c r="C22" s="969">
        <v>0.513</v>
      </c>
      <c r="D22" s="969"/>
      <c r="E22" s="969">
        <v>0.246</v>
      </c>
      <c r="F22" s="970">
        <v>0.241</v>
      </c>
      <c r="G22" s="971"/>
      <c r="H22" s="968"/>
      <c r="I22" s="972"/>
    </row>
    <row r="23" spans="1:9" s="224" customFormat="1" ht="12.75">
      <c r="A23" s="963">
        <v>2002</v>
      </c>
      <c r="B23" s="964"/>
      <c r="C23" s="969">
        <v>0.498</v>
      </c>
      <c r="D23" s="969"/>
      <c r="E23" s="969">
        <v>0.252</v>
      </c>
      <c r="F23" s="970">
        <v>0.25</v>
      </c>
      <c r="G23" s="971"/>
      <c r="H23" s="968"/>
      <c r="I23" s="972"/>
    </row>
    <row r="24" spans="1:9" s="224" customFormat="1" ht="12.75">
      <c r="A24" s="963">
        <v>2003</v>
      </c>
      <c r="B24" s="964"/>
      <c r="C24" s="969">
        <v>0.486</v>
      </c>
      <c r="D24" s="969"/>
      <c r="E24" s="969">
        <v>0.254</v>
      </c>
      <c r="F24" s="970">
        <v>0.26</v>
      </c>
      <c r="G24" s="971"/>
      <c r="H24" s="968"/>
      <c r="I24" s="972"/>
    </row>
    <row r="25" spans="1:9" s="224" customFormat="1" ht="12.75">
      <c r="A25" s="963">
        <v>2004</v>
      </c>
      <c r="B25" s="964"/>
      <c r="C25" s="969">
        <v>0.472</v>
      </c>
      <c r="D25" s="969"/>
      <c r="E25" s="969">
        <v>0.261</v>
      </c>
      <c r="F25" s="970">
        <v>0.267</v>
      </c>
      <c r="G25" s="971"/>
      <c r="H25" s="968"/>
      <c r="I25" s="972"/>
    </row>
    <row r="26" spans="1:9" s="224" customFormat="1" ht="12.75">
      <c r="A26" s="963">
        <v>2005</v>
      </c>
      <c r="B26" s="964"/>
      <c r="C26" s="969">
        <v>0.457</v>
      </c>
      <c r="D26" s="969"/>
      <c r="E26" s="969">
        <v>0.266</v>
      </c>
      <c r="F26" s="970">
        <v>0.276</v>
      </c>
      <c r="G26" s="971"/>
      <c r="H26" s="968"/>
      <c r="I26" s="972"/>
    </row>
    <row r="27" spans="1:9" s="224" customFormat="1" ht="12.75">
      <c r="A27" s="963">
        <v>2006</v>
      </c>
      <c r="B27" s="964"/>
      <c r="C27" s="969">
        <v>0.448</v>
      </c>
      <c r="D27" s="969"/>
      <c r="E27" s="969">
        <v>0.271</v>
      </c>
      <c r="F27" s="970">
        <v>0.281</v>
      </c>
      <c r="G27" s="971"/>
      <c r="H27" s="968"/>
      <c r="I27" s="972"/>
    </row>
    <row r="28" spans="1:9" s="224" customFormat="1" ht="12.75">
      <c r="A28" s="963">
        <v>2007</v>
      </c>
      <c r="B28" s="964"/>
      <c r="C28" s="969">
        <v>0.435</v>
      </c>
      <c r="D28" s="969"/>
      <c r="E28" s="969">
        <v>0.278</v>
      </c>
      <c r="F28" s="970">
        <v>0.287</v>
      </c>
      <c r="G28" s="971"/>
      <c r="H28" s="968"/>
      <c r="I28" s="972"/>
    </row>
    <row r="29" spans="1:9" s="224" customFormat="1" ht="12.75">
      <c r="A29" s="963">
        <v>2008</v>
      </c>
      <c r="B29" s="964"/>
      <c r="C29" s="969">
        <v>0.433</v>
      </c>
      <c r="D29" s="969"/>
      <c r="E29" s="969">
        <v>0.28</v>
      </c>
      <c r="F29" s="970">
        <v>0.287</v>
      </c>
      <c r="G29" s="971"/>
      <c r="H29" s="968"/>
      <c r="I29" s="972"/>
    </row>
    <row r="30" spans="1:9" s="224" customFormat="1" ht="12.75">
      <c r="A30" s="963">
        <v>2009</v>
      </c>
      <c r="B30" s="964"/>
      <c r="C30" s="969">
        <v>0.402</v>
      </c>
      <c r="D30" s="969"/>
      <c r="E30" s="969">
        <v>0.294</v>
      </c>
      <c r="F30" s="970">
        <v>0.304</v>
      </c>
      <c r="G30" s="971"/>
      <c r="H30" s="968"/>
      <c r="I30" s="972"/>
    </row>
    <row r="31" spans="1:9" s="224" customFormat="1" ht="12.75">
      <c r="A31" s="963">
        <v>2010</v>
      </c>
      <c r="B31" s="964"/>
      <c r="C31" s="969">
        <v>0.38651</v>
      </c>
      <c r="D31" s="969"/>
      <c r="E31" s="969">
        <v>0.3066</v>
      </c>
      <c r="F31" s="970">
        <v>0.30687</v>
      </c>
      <c r="G31" s="971"/>
      <c r="H31" s="968"/>
      <c r="I31" s="972"/>
    </row>
    <row r="32" spans="1:9" s="224" customFormat="1" ht="12.75" customHeight="1">
      <c r="A32" s="973"/>
      <c r="B32" s="974"/>
      <c r="C32" s="975"/>
      <c r="D32" s="975"/>
      <c r="E32" s="975"/>
      <c r="F32" s="976"/>
      <c r="G32" s="977"/>
      <c r="H32" s="968"/>
      <c r="I32" s="972"/>
    </row>
    <row r="33" spans="1:8" s="224" customFormat="1" ht="12.75">
      <c r="A33" s="978" t="s">
        <v>553</v>
      </c>
      <c r="B33" s="1"/>
      <c r="C33" s="979"/>
      <c r="D33" s="980"/>
      <c r="E33" s="979"/>
      <c r="F33" s="979"/>
      <c r="G33" s="979"/>
      <c r="H33"/>
    </row>
    <row r="34" spans="1:8" s="224" customFormat="1" ht="10.5" customHeight="1">
      <c r="A34" s="103" t="s">
        <v>554</v>
      </c>
      <c r="B34"/>
      <c r="C34"/>
      <c r="D34"/>
      <c r="E34"/>
      <c r="F34"/>
      <c r="G34"/>
      <c r="H34"/>
    </row>
    <row r="35" spans="1:8" s="224" customFormat="1" ht="10.5" customHeight="1">
      <c r="A35" s="103" t="s">
        <v>555</v>
      </c>
      <c r="B35"/>
      <c r="C35"/>
      <c r="D35"/>
      <c r="E35"/>
      <c r="F35"/>
      <c r="G35"/>
      <c r="H35"/>
    </row>
    <row r="36" spans="1:8" s="224" customFormat="1" ht="12.75">
      <c r="A36"/>
      <c r="B36"/>
      <c r="C36" s="981"/>
      <c r="D36" s="981"/>
      <c r="E36"/>
      <c r="F36"/>
      <c r="G36"/>
      <c r="H36"/>
    </row>
    <row r="37" spans="2:8" s="224" customFormat="1" ht="12.75">
      <c r="B37"/>
      <c r="C37" s="981"/>
      <c r="D37" s="981"/>
      <c r="E37"/>
      <c r="F37"/>
      <c r="G37"/>
      <c r="H37"/>
    </row>
    <row r="38" spans="1:8" s="224" customFormat="1" ht="12.75">
      <c r="A38"/>
      <c r="B38"/>
      <c r="C38" s="981"/>
      <c r="D38" s="981"/>
      <c r="E38"/>
      <c r="H38"/>
    </row>
    <row r="39" spans="9:10" ht="12.75">
      <c r="I39" s="224"/>
      <c r="J39" s="224"/>
    </row>
    <row r="40" spans="5:10" ht="12.75">
      <c r="E40" s="982" t="s">
        <v>257</v>
      </c>
      <c r="F40" s="982"/>
      <c r="I40" s="224"/>
      <c r="J40" s="224"/>
    </row>
    <row r="41" spans="6:12" ht="12.75">
      <c r="F41" s="224"/>
      <c r="I41" s="224"/>
      <c r="J41" s="224"/>
      <c r="L41" s="983"/>
    </row>
    <row r="42" spans="6:12" ht="12.75">
      <c r="F42" s="224"/>
      <c r="L42" s="983"/>
    </row>
    <row r="43" spans="6:12" ht="12.75">
      <c r="F43" s="224"/>
      <c r="L43" s="983"/>
    </row>
    <row r="44" spans="6:12" ht="12.75">
      <c r="F44" s="224"/>
      <c r="L44" s="983"/>
    </row>
    <row r="45" spans="6:12" ht="12.75">
      <c r="F45" s="224"/>
      <c r="L45" s="983"/>
    </row>
    <row r="46" spans="6:12" ht="12.75">
      <c r="F46" s="224"/>
      <c r="I46" s="984"/>
      <c r="L46" s="857"/>
    </row>
    <row r="47" spans="6:12" ht="12.75">
      <c r="F47" s="982"/>
      <c r="I47" s="224"/>
      <c r="J47" s="224"/>
      <c r="L47" s="857"/>
    </row>
    <row r="48" spans="9:12" ht="12.75">
      <c r="I48" s="224"/>
      <c r="J48" s="224"/>
      <c r="L48" s="983"/>
    </row>
    <row r="49" ht="12.75">
      <c r="L49" s="983"/>
    </row>
    <row r="50" ht="12.75">
      <c r="L50" s="983"/>
    </row>
    <row r="51" ht="12.75">
      <c r="L51" s="983"/>
    </row>
    <row r="52" ht="12.75">
      <c r="L52" s="983"/>
    </row>
    <row r="54" ht="12.75">
      <c r="I54" s="857"/>
    </row>
    <row r="55" ht="12.75">
      <c r="I55" s="857"/>
    </row>
  </sheetData>
  <printOptions/>
  <pageMargins left="0.7" right="0.7" top="0.75" bottom="0.75" header="0.3" footer="0.3"/>
  <pageSetup fitToHeight="1" fitToWidth="1" horizontalDpi="600" verticalDpi="600" orientation="landscape" r:id="rId1"/>
  <ignoredErrors>
    <ignoredError sqref="C13:F13 D12 C15:F15 D14 D31 D16 D17 D18 D19 D20 D21 D22 D23 D24 D25 D26 D27 D28 D29"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1:M49"/>
  <sheetViews>
    <sheetView workbookViewId="0" topLeftCell="A1">
      <selection activeCell="I3" sqref="I3"/>
    </sheetView>
  </sheetViews>
  <sheetFormatPr defaultColWidth="9.140625" defaultRowHeight="12.75"/>
  <cols>
    <col min="1" max="1" width="14.421875" style="0" customWidth="1"/>
    <col min="2" max="2" width="3.7109375" style="0" customWidth="1"/>
    <col min="3" max="3" width="14.00390625" style="0" customWidth="1"/>
    <col min="4" max="4" width="9.7109375" style="0" customWidth="1"/>
    <col min="5" max="5" width="2.7109375" style="0" customWidth="1"/>
    <col min="6" max="8" width="20.7109375" style="0" customWidth="1"/>
  </cols>
  <sheetData>
    <row r="1" spans="1:8" ht="12.75">
      <c r="A1" s="2669"/>
      <c r="B1" s="2670"/>
      <c r="C1" s="2670"/>
      <c r="D1" s="2670"/>
      <c r="E1" s="2670"/>
      <c r="F1" s="2670"/>
      <c r="G1" s="2670"/>
      <c r="H1" s="2671"/>
    </row>
    <row r="2" spans="1:8" ht="23.25">
      <c r="A2" s="2672" t="s">
        <v>556</v>
      </c>
      <c r="B2" s="2561"/>
      <c r="C2" s="2561"/>
      <c r="D2" s="2561"/>
      <c r="E2" s="2561"/>
      <c r="F2" s="2561"/>
      <c r="G2" s="2561"/>
      <c r="H2" s="2673"/>
    </row>
    <row r="3" spans="1:8" ht="20.25">
      <c r="A3" s="2674" t="s">
        <v>557</v>
      </c>
      <c r="B3" s="2563"/>
      <c r="C3" s="2563"/>
      <c r="D3" s="2563"/>
      <c r="E3" s="2563"/>
      <c r="F3" s="2563"/>
      <c r="G3" s="2563"/>
      <c r="H3" s="2675"/>
    </row>
    <row r="4" spans="1:8" ht="20.25">
      <c r="A4" s="2674" t="s">
        <v>558</v>
      </c>
      <c r="B4" s="2563"/>
      <c r="C4" s="2563"/>
      <c r="D4" s="2563"/>
      <c r="E4" s="2563"/>
      <c r="F4" s="2563"/>
      <c r="G4" s="2563"/>
      <c r="H4" s="2675"/>
    </row>
    <row r="5" spans="1:8" ht="20.25">
      <c r="A5" s="2674" t="s">
        <v>559</v>
      </c>
      <c r="B5" s="2563"/>
      <c r="C5" s="2563"/>
      <c r="D5" s="2563"/>
      <c r="E5" s="2563"/>
      <c r="F5" s="2563"/>
      <c r="G5" s="2563"/>
      <c r="H5" s="2675"/>
    </row>
    <row r="6" spans="1:8" ht="20.25">
      <c r="A6" s="689"/>
      <c r="B6" s="794"/>
      <c r="C6" s="794"/>
      <c r="D6" s="794"/>
      <c r="E6" s="794"/>
      <c r="F6" s="794"/>
      <c r="G6" s="794"/>
      <c r="H6" s="985"/>
    </row>
    <row r="7" spans="1:9" ht="6.6" customHeight="1">
      <c r="A7" s="986"/>
      <c r="B7" s="2526"/>
      <c r="C7" s="2676"/>
      <c r="D7" s="2676"/>
      <c r="E7" s="2677"/>
      <c r="F7" s="2678"/>
      <c r="G7" s="2678"/>
      <c r="H7" s="2679"/>
      <c r="I7" s="1"/>
    </row>
    <row r="8" spans="1:9" ht="12.75">
      <c r="A8" s="987"/>
      <c r="B8" s="2680"/>
      <c r="C8" s="2681"/>
      <c r="D8" s="2682"/>
      <c r="E8" s="2683" t="s">
        <v>560</v>
      </c>
      <c r="F8" s="2681"/>
      <c r="G8" s="2681"/>
      <c r="H8" s="2684"/>
      <c r="I8" s="1"/>
    </row>
    <row r="9" spans="1:9" ht="6" customHeight="1">
      <c r="A9" s="988"/>
      <c r="B9" s="2488"/>
      <c r="C9" s="2489"/>
      <c r="D9" s="2490"/>
      <c r="E9" s="2491"/>
      <c r="F9" s="2489"/>
      <c r="G9" s="2489"/>
      <c r="H9" s="2492"/>
      <c r="I9" s="1"/>
    </row>
    <row r="10" spans="1:9" ht="12.75">
      <c r="A10" s="989"/>
      <c r="B10" s="2680" t="s">
        <v>561</v>
      </c>
      <c r="C10" s="2681"/>
      <c r="D10" s="2682"/>
      <c r="E10" s="990"/>
      <c r="F10" s="2489" t="s">
        <v>136</v>
      </c>
      <c r="G10" s="2489" t="s">
        <v>137</v>
      </c>
      <c r="H10" s="2492" t="s">
        <v>562</v>
      </c>
      <c r="I10" s="1"/>
    </row>
    <row r="11" spans="1:9" ht="12.75">
      <c r="A11" s="991" t="s">
        <v>237</v>
      </c>
      <c r="B11" s="2685" t="s">
        <v>563</v>
      </c>
      <c r="C11" s="2686"/>
      <c r="D11" s="2687"/>
      <c r="E11" s="990"/>
      <c r="F11" s="2489" t="s">
        <v>564</v>
      </c>
      <c r="G11" s="2489" t="s">
        <v>564</v>
      </c>
      <c r="H11" s="2492" t="s">
        <v>564</v>
      </c>
      <c r="I11" s="1"/>
    </row>
    <row r="12" spans="1:9" ht="13.15" customHeight="1">
      <c r="A12" s="992"/>
      <c r="B12" s="2666" t="s">
        <v>438</v>
      </c>
      <c r="C12" s="2667"/>
      <c r="D12" s="2668"/>
      <c r="E12" s="993"/>
      <c r="F12" s="994"/>
      <c r="G12" s="994"/>
      <c r="H12" s="995"/>
      <c r="I12" s="1"/>
    </row>
    <row r="13" spans="1:9" ht="3.95" customHeight="1">
      <c r="A13" s="38" t="s">
        <v>257</v>
      </c>
      <c r="B13" s="964"/>
      <c r="C13" s="965"/>
      <c r="D13" s="964"/>
      <c r="E13" s="996"/>
      <c r="F13" s="965"/>
      <c r="G13" s="966"/>
      <c r="H13" s="997"/>
      <c r="I13" s="1"/>
    </row>
    <row r="14" spans="1:10" ht="12.75">
      <c r="A14" s="38">
        <v>1980</v>
      </c>
      <c r="B14" s="964"/>
      <c r="C14" s="998">
        <v>78349</v>
      </c>
      <c r="D14" s="969"/>
      <c r="E14" s="999"/>
      <c r="F14" s="969">
        <v>0.273</v>
      </c>
      <c r="G14" s="969">
        <v>0.077</v>
      </c>
      <c r="H14" s="1000">
        <v>0.35</v>
      </c>
      <c r="I14" s="980"/>
      <c r="J14" s="1001"/>
    </row>
    <row r="15" spans="1:10" ht="10.5" customHeight="1">
      <c r="A15" s="38"/>
      <c r="B15" s="964"/>
      <c r="C15" s="998"/>
      <c r="D15" s="969"/>
      <c r="E15" s="999"/>
      <c r="F15" s="1002"/>
      <c r="G15" s="1002"/>
      <c r="H15" s="1003"/>
      <c r="I15" s="980"/>
      <c r="J15" s="1001"/>
    </row>
    <row r="16" spans="1:10" ht="12.75">
      <c r="A16" s="38">
        <v>1985</v>
      </c>
      <c r="B16" s="964"/>
      <c r="C16" s="998">
        <v>88293</v>
      </c>
      <c r="D16" s="969"/>
      <c r="E16" s="999"/>
      <c r="F16" s="969">
        <v>0.244</v>
      </c>
      <c r="G16" s="969">
        <v>0.061</v>
      </c>
      <c r="H16" s="1000">
        <v>0.305</v>
      </c>
      <c r="I16" s="980"/>
      <c r="J16" s="1001"/>
    </row>
    <row r="17" spans="1:10" ht="10.5" customHeight="1">
      <c r="A17" s="38"/>
      <c r="B17" s="964"/>
      <c r="C17" s="998"/>
      <c r="D17" s="969"/>
      <c r="E17" s="999"/>
      <c r="F17" s="2142" t="s">
        <v>257</v>
      </c>
      <c r="G17" s="969" t="s">
        <v>257</v>
      </c>
      <c r="H17" s="1000"/>
      <c r="I17" s="980"/>
      <c r="J17" s="1001"/>
    </row>
    <row r="18" spans="1:10" ht="12.75">
      <c r="A18" s="38">
        <v>1990</v>
      </c>
      <c r="B18" s="964"/>
      <c r="C18" s="998">
        <v>94772</v>
      </c>
      <c r="D18" s="969"/>
      <c r="E18" s="999"/>
      <c r="F18" s="969">
        <v>0.227</v>
      </c>
      <c r="G18" s="969">
        <v>0.053</v>
      </c>
      <c r="H18" s="1000">
        <v>0.28</v>
      </c>
      <c r="I18" s="980"/>
      <c r="J18" s="1001"/>
    </row>
    <row r="19" spans="1:10" ht="12.75">
      <c r="A19" s="38">
        <v>1991</v>
      </c>
      <c r="B19" s="964"/>
      <c r="C19" s="998">
        <v>94959</v>
      </c>
      <c r="D19" s="969"/>
      <c r="E19" s="999"/>
      <c r="F19" s="2151">
        <v>0.223</v>
      </c>
      <c r="G19" s="969">
        <v>0.052</v>
      </c>
      <c r="H19" s="1000">
        <v>0.275</v>
      </c>
      <c r="I19" s="980"/>
      <c r="J19" s="1001"/>
    </row>
    <row r="20" spans="1:10" ht="12.75">
      <c r="A20" s="38">
        <v>1992</v>
      </c>
      <c r="B20" s="964"/>
      <c r="C20" s="998">
        <v>96577</v>
      </c>
      <c r="D20" s="969"/>
      <c r="E20" s="999"/>
      <c r="F20" s="2151">
        <v>0.213</v>
      </c>
      <c r="G20" s="969">
        <v>0.05</v>
      </c>
      <c r="H20" s="1000">
        <v>0.263</v>
      </c>
      <c r="I20" s="980"/>
      <c r="J20" s="1001"/>
    </row>
    <row r="21" spans="1:10" ht="12.75">
      <c r="A21" s="38">
        <v>1993</v>
      </c>
      <c r="B21" s="964"/>
      <c r="C21" s="998">
        <v>97749</v>
      </c>
      <c r="D21" s="969"/>
      <c r="E21" s="999"/>
      <c r="F21" s="2151">
        <v>0.204</v>
      </c>
      <c r="G21" s="969">
        <v>0.047</v>
      </c>
      <c r="H21" s="1000">
        <v>0.252</v>
      </c>
      <c r="I21" s="980"/>
      <c r="J21" s="1001"/>
    </row>
    <row r="22" spans="1:10" ht="12.75">
      <c r="A22" s="38">
        <v>1994</v>
      </c>
      <c r="B22" s="964"/>
      <c r="C22" s="998">
        <v>101077</v>
      </c>
      <c r="D22" s="969"/>
      <c r="E22" s="999"/>
      <c r="F22" s="2151">
        <v>0.196</v>
      </c>
      <c r="G22" s="969">
        <v>0.045</v>
      </c>
      <c r="H22" s="1000">
        <v>0.241</v>
      </c>
      <c r="I22" s="980"/>
      <c r="J22" s="1001"/>
    </row>
    <row r="23" spans="1:10" ht="12.75">
      <c r="A23" s="38">
        <v>1995</v>
      </c>
      <c r="B23" s="964"/>
      <c r="C23" s="998">
        <v>102162</v>
      </c>
      <c r="D23" s="969"/>
      <c r="E23" s="999"/>
      <c r="F23" s="2151">
        <v>0.185</v>
      </c>
      <c r="G23" s="969">
        <v>0.044</v>
      </c>
      <c r="H23" s="1000">
        <v>0.229</v>
      </c>
      <c r="I23" s="980"/>
      <c r="J23" s="1001"/>
    </row>
    <row r="24" spans="1:10" ht="12.75">
      <c r="A24" s="38">
        <v>1996</v>
      </c>
      <c r="B24" s="964"/>
      <c r="C24" s="998">
        <v>104313</v>
      </c>
      <c r="D24" s="969"/>
      <c r="E24" s="999"/>
      <c r="F24" s="2151">
        <v>0.173</v>
      </c>
      <c r="G24" s="969">
        <v>0.043</v>
      </c>
      <c r="H24" s="1000">
        <v>0.217</v>
      </c>
      <c r="I24" s="980"/>
      <c r="J24" s="1001"/>
    </row>
    <row r="25" spans="1:10" ht="12.75">
      <c r="A25" s="38">
        <v>1997</v>
      </c>
      <c r="B25" s="964"/>
      <c r="C25" s="998">
        <v>106955</v>
      </c>
      <c r="D25" s="969"/>
      <c r="E25" s="999"/>
      <c r="F25" s="2151">
        <v>0.17</v>
      </c>
      <c r="G25" s="969">
        <v>0.043</v>
      </c>
      <c r="H25" s="1000">
        <v>0.213</v>
      </c>
      <c r="I25" s="980"/>
      <c r="J25" s="1001"/>
    </row>
    <row r="26" spans="1:10" ht="12.75">
      <c r="A26" s="38">
        <v>1998</v>
      </c>
      <c r="B26" s="964"/>
      <c r="C26" s="998">
        <v>108340</v>
      </c>
      <c r="D26" s="969"/>
      <c r="E26" s="999"/>
      <c r="F26" s="2151">
        <v>0.168</v>
      </c>
      <c r="G26" s="969">
        <v>0.042</v>
      </c>
      <c r="H26" s="1000">
        <v>0.21</v>
      </c>
      <c r="I26" s="980"/>
      <c r="J26" s="1001"/>
    </row>
    <row r="27" spans="1:10" ht="12.75">
      <c r="A27" s="38">
        <v>1999</v>
      </c>
      <c r="B27" s="964"/>
      <c r="C27" s="998">
        <v>110131</v>
      </c>
      <c r="D27" s="969"/>
      <c r="E27" s="999"/>
      <c r="F27" s="2151">
        <v>0.165</v>
      </c>
      <c r="G27" s="969">
        <v>0.042</v>
      </c>
      <c r="H27" s="1000">
        <v>0.206</v>
      </c>
      <c r="I27" s="980"/>
      <c r="J27" s="1001"/>
    </row>
    <row r="28" spans="1:10" ht="12.75">
      <c r="A28" s="38">
        <v>2000</v>
      </c>
      <c r="B28" s="964"/>
      <c r="C28" s="998">
        <v>112443</v>
      </c>
      <c r="D28" s="969"/>
      <c r="E28" s="999"/>
      <c r="F28" s="2151">
        <v>0.158</v>
      </c>
      <c r="G28" s="969">
        <v>0.042</v>
      </c>
      <c r="H28" s="1000">
        <v>0.199</v>
      </c>
      <c r="I28" s="980"/>
      <c r="J28" s="1001"/>
    </row>
    <row r="29" spans="1:10" ht="12.75">
      <c r="A29" s="38">
        <v>2001</v>
      </c>
      <c r="B29" s="964"/>
      <c r="C29" s="998">
        <v>113458</v>
      </c>
      <c r="D29" s="969"/>
      <c r="E29" s="999"/>
      <c r="F29" s="2151">
        <v>0.155</v>
      </c>
      <c r="G29" s="969">
        <v>0.041</v>
      </c>
      <c r="H29" s="1000">
        <v>0.196</v>
      </c>
      <c r="I29" s="980"/>
      <c r="J29" s="1001"/>
    </row>
    <row r="30" spans="1:10" ht="12.75">
      <c r="A30" s="38">
        <v>2002</v>
      </c>
      <c r="B30" s="964"/>
      <c r="C30" s="998">
        <v>113711</v>
      </c>
      <c r="D30" s="969"/>
      <c r="E30" s="999"/>
      <c r="F30" s="2151">
        <v>0.15</v>
      </c>
      <c r="G30" s="969">
        <v>0.041</v>
      </c>
      <c r="H30" s="1000">
        <v>0.191</v>
      </c>
      <c r="I30" s="980"/>
      <c r="J30" s="1001"/>
    </row>
    <row r="31" spans="1:10" ht="12.75">
      <c r="A31" s="38">
        <v>2003</v>
      </c>
      <c r="B31" s="964"/>
      <c r="C31" s="998">
        <v>114924</v>
      </c>
      <c r="D31" s="969"/>
      <c r="E31" s="999"/>
      <c r="F31" s="2151">
        <v>0.145</v>
      </c>
      <c r="G31" s="969">
        <v>0.04</v>
      </c>
      <c r="H31" s="1000">
        <v>0.185</v>
      </c>
      <c r="I31" s="980"/>
      <c r="J31" s="1001"/>
    </row>
    <row r="32" spans="1:10" ht="12.75" customHeight="1">
      <c r="A32" s="38">
        <v>2004</v>
      </c>
      <c r="B32" s="964"/>
      <c r="C32" s="998">
        <v>115672</v>
      </c>
      <c r="D32" s="969"/>
      <c r="E32" s="999"/>
      <c r="F32" s="2151">
        <v>0.141</v>
      </c>
      <c r="G32" s="969">
        <v>0.039</v>
      </c>
      <c r="H32" s="1000">
        <v>0.18</v>
      </c>
      <c r="I32" s="980"/>
      <c r="J32" s="1001"/>
    </row>
    <row r="33" spans="1:10" ht="12.75" customHeight="1">
      <c r="A33" s="1004">
        <v>2005</v>
      </c>
      <c r="B33" s="1005"/>
      <c r="C33" s="998">
        <v>118160</v>
      </c>
      <c r="D33" s="1006"/>
      <c r="E33" s="1007"/>
      <c r="F33" s="2151">
        <v>0.132</v>
      </c>
      <c r="G33" s="969">
        <v>0.038</v>
      </c>
      <c r="H33" s="1000">
        <v>0.171</v>
      </c>
      <c r="I33" s="1"/>
      <c r="J33" s="1008"/>
    </row>
    <row r="34" spans="1:10" ht="12.75" customHeight="1">
      <c r="A34" s="1004">
        <v>2006</v>
      </c>
      <c r="B34" s="1005"/>
      <c r="C34" s="998">
        <v>119858</v>
      </c>
      <c r="D34" s="1006"/>
      <c r="E34" s="1007"/>
      <c r="F34" s="2151">
        <v>0.127</v>
      </c>
      <c r="G34" s="969">
        <v>0.037</v>
      </c>
      <c r="H34" s="1000">
        <v>0.164</v>
      </c>
      <c r="I34" s="1"/>
      <c r="J34" s="1008"/>
    </row>
    <row r="35" spans="1:10" ht="12.75" customHeight="1">
      <c r="A35" s="1004">
        <v>2007</v>
      </c>
      <c r="B35" s="1005"/>
      <c r="C35" s="998">
        <v>121563</v>
      </c>
      <c r="D35" s="1006"/>
      <c r="E35" s="1007"/>
      <c r="F35" s="2151">
        <v>0.121</v>
      </c>
      <c r="G35" s="969">
        <v>0.037</v>
      </c>
      <c r="H35" s="1000">
        <v>0.158</v>
      </c>
      <c r="I35" s="1"/>
      <c r="J35" s="1008"/>
    </row>
    <row r="36" spans="1:11" ht="12.75" customHeight="1">
      <c r="A36" s="1004">
        <v>2008</v>
      </c>
      <c r="B36" s="1005"/>
      <c r="C36" s="998">
        <v>121524</v>
      </c>
      <c r="D36" s="1006"/>
      <c r="E36" s="1007"/>
      <c r="F36" s="2151">
        <v>0.121</v>
      </c>
      <c r="G36" s="969">
        <v>0.037</v>
      </c>
      <c r="H36" s="1000">
        <v>0.157</v>
      </c>
      <c r="I36" s="1"/>
      <c r="J36" t="s">
        <v>257</v>
      </c>
      <c r="K36" t="s">
        <v>257</v>
      </c>
    </row>
    <row r="37" spans="1:11" ht="12.75" customHeight="1">
      <c r="A37" s="1004">
        <v>2009</v>
      </c>
      <c r="B37" s="1005"/>
      <c r="C37" s="998">
        <v>119392</v>
      </c>
      <c r="D37" s="1006"/>
      <c r="E37" s="1007"/>
      <c r="F37" s="2151">
        <v>0.114</v>
      </c>
      <c r="G37" s="969">
        <v>0.036</v>
      </c>
      <c r="H37" s="1000">
        <v>0.15</v>
      </c>
      <c r="I37" s="1"/>
      <c r="J37" t="s">
        <v>257</v>
      </c>
      <c r="K37" t="s">
        <v>257</v>
      </c>
    </row>
    <row r="38" spans="1:11" ht="12.75" customHeight="1">
      <c r="A38" s="1004">
        <v>2010</v>
      </c>
      <c r="B38" s="1005"/>
      <c r="C38" s="998">
        <v>120272</v>
      </c>
      <c r="D38" s="1006"/>
      <c r="E38" s="1007"/>
      <c r="F38" s="2151">
        <v>0.10748485037074298</v>
      </c>
      <c r="G38" s="969">
        <v>0.03437</v>
      </c>
      <c r="H38" s="1000">
        <v>0.142</v>
      </c>
      <c r="I38" s="1"/>
      <c r="J38" t="s">
        <v>257</v>
      </c>
      <c r="K38" t="s">
        <v>257</v>
      </c>
    </row>
    <row r="39" spans="1:10" ht="12.75" customHeight="1" thickBot="1">
      <c r="A39" s="1009"/>
      <c r="B39" s="1010"/>
      <c r="C39" s="1011"/>
      <c r="D39" s="1012"/>
      <c r="E39" s="1013"/>
      <c r="F39" s="1014"/>
      <c r="G39" s="1014"/>
      <c r="H39" s="1015"/>
      <c r="I39" s="1"/>
      <c r="J39" s="1008"/>
    </row>
    <row r="40" spans="1:9" ht="12" customHeight="1">
      <c r="A40" s="103" t="s">
        <v>565</v>
      </c>
      <c r="B40" s="1"/>
      <c r="C40" s="979"/>
      <c r="D40" s="980"/>
      <c r="E40" s="979"/>
      <c r="F40" s="980"/>
      <c r="G40" s="979"/>
      <c r="H40" s="1"/>
      <c r="I40" s="1"/>
    </row>
    <row r="41" spans="1:6" ht="12" customHeight="1">
      <c r="A41" s="103" t="s">
        <v>566</v>
      </c>
      <c r="B41" s="1"/>
      <c r="C41" s="979"/>
      <c r="D41" s="980"/>
      <c r="E41" s="979"/>
      <c r="F41" s="980"/>
    </row>
    <row r="42" spans="1:6" ht="12" customHeight="1">
      <c r="A42" s="103" t="s">
        <v>567</v>
      </c>
      <c r="B42" s="1"/>
      <c r="C42" s="979"/>
      <c r="D42" s="980"/>
      <c r="E42" s="979"/>
      <c r="F42" s="980"/>
    </row>
    <row r="43" ht="12.75">
      <c r="A43" s="103" t="s">
        <v>568</v>
      </c>
    </row>
    <row r="44" spans="1:13" ht="12.75">
      <c r="A44" s="103" t="s">
        <v>569</v>
      </c>
      <c r="J44" s="1016"/>
      <c r="K44" s="1016"/>
      <c r="L44" s="1016"/>
      <c r="M44" s="1016"/>
    </row>
    <row r="45" spans="10:13" ht="12.75">
      <c r="J45" s="1016"/>
      <c r="K45" s="1016"/>
      <c r="L45" s="1016"/>
      <c r="M45" s="1016"/>
    </row>
    <row r="46" spans="10:13" ht="12.75">
      <c r="J46" s="1016"/>
      <c r="K46" s="1016"/>
      <c r="L46" s="1016"/>
      <c r="M46" s="1016"/>
    </row>
    <row r="47" spans="6:7" ht="12.75">
      <c r="F47" s="2164"/>
      <c r="G47" s="982"/>
    </row>
    <row r="49" spans="6:8" ht="12.75">
      <c r="F49" s="857"/>
      <c r="G49" s="857"/>
      <c r="H49" s="857"/>
    </row>
  </sheetData>
  <mergeCells count="12">
    <mergeCell ref="B12:D12"/>
    <mergeCell ref="A1:H1"/>
    <mergeCell ref="A2:H2"/>
    <mergeCell ref="A3:H3"/>
    <mergeCell ref="A4:H4"/>
    <mergeCell ref="A5:H5"/>
    <mergeCell ref="C7:D7"/>
    <mergeCell ref="E7:H7"/>
    <mergeCell ref="B8:D8"/>
    <mergeCell ref="E8:H8"/>
    <mergeCell ref="B10:D10"/>
    <mergeCell ref="B11:D11"/>
  </mergeCells>
  <printOptions/>
  <pageMargins left="0.7" right="0.7" top="0.75" bottom="0.75" header="0.3" footer="0.3"/>
  <pageSetup fitToHeight="1" fitToWidth="1" horizontalDpi="600" verticalDpi="600" orientation="landscape" scale="92" r:id="rId1"/>
  <ignoredErrors>
    <ignoredError sqref="F17:H17"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O44"/>
  <sheetViews>
    <sheetView workbookViewId="0" topLeftCell="A1"/>
  </sheetViews>
  <sheetFormatPr defaultColWidth="9.140625" defaultRowHeight="12.75"/>
  <cols>
    <col min="1" max="1" width="11.57421875" style="9" customWidth="1"/>
    <col min="2" max="2" width="11.7109375" style="9" customWidth="1"/>
    <col min="3" max="3" width="10.7109375" style="9" customWidth="1"/>
    <col min="4" max="4" width="9.7109375" style="9" customWidth="1"/>
    <col min="5" max="6" width="11.7109375" style="9" customWidth="1"/>
    <col min="7" max="7" width="9.7109375" style="9" customWidth="1"/>
    <col min="8" max="8" width="11.7109375" style="9" customWidth="1"/>
    <col min="9" max="9" width="10.7109375" style="9" customWidth="1"/>
    <col min="10" max="10" width="9.7109375" style="9" customWidth="1"/>
    <col min="11" max="11" width="11.7109375" style="9" customWidth="1"/>
    <col min="12" max="12" width="10.7109375" style="9" customWidth="1"/>
    <col min="13" max="13" width="9.7109375" style="9" customWidth="1"/>
    <col min="15" max="15" width="15.140625" style="0" customWidth="1"/>
  </cols>
  <sheetData>
    <row r="1" spans="1:13" ht="12.75">
      <c r="A1" s="634"/>
      <c r="B1" s="635"/>
      <c r="C1" s="635"/>
      <c r="D1" s="635"/>
      <c r="E1" s="635"/>
      <c r="F1" s="635"/>
      <c r="G1" s="635"/>
      <c r="H1" s="635"/>
      <c r="I1" s="635"/>
      <c r="J1" s="635"/>
      <c r="K1" s="635"/>
      <c r="L1" s="635"/>
      <c r="M1" s="736"/>
    </row>
    <row r="2" spans="1:13" ht="23.25">
      <c r="A2" s="2655" t="s">
        <v>570</v>
      </c>
      <c r="B2" s="2586"/>
      <c r="C2" s="2586"/>
      <c r="D2" s="2586"/>
      <c r="E2" s="2586"/>
      <c r="F2" s="2586"/>
      <c r="G2" s="2586"/>
      <c r="H2" s="2586"/>
      <c r="I2" s="2586"/>
      <c r="J2" s="2586"/>
      <c r="K2" s="2586"/>
      <c r="L2" s="2586"/>
      <c r="M2" s="2656"/>
    </row>
    <row r="3" spans="1:13" ht="20.25">
      <c r="A3" s="2691" t="s">
        <v>71</v>
      </c>
      <c r="B3" s="2692"/>
      <c r="C3" s="2692"/>
      <c r="D3" s="2692"/>
      <c r="E3" s="2692"/>
      <c r="F3" s="2692"/>
      <c r="G3" s="2692"/>
      <c r="H3" s="2692"/>
      <c r="I3" s="2692"/>
      <c r="J3" s="2692"/>
      <c r="K3" s="2692"/>
      <c r="L3" s="2692"/>
      <c r="M3" s="2693"/>
    </row>
    <row r="4" spans="1:13" ht="20.25">
      <c r="A4" s="2691" t="s">
        <v>228</v>
      </c>
      <c r="B4" s="2692"/>
      <c r="C4" s="2692"/>
      <c r="D4" s="2692"/>
      <c r="E4" s="2692"/>
      <c r="F4" s="2692"/>
      <c r="G4" s="2692"/>
      <c r="H4" s="2692"/>
      <c r="I4" s="2692"/>
      <c r="J4" s="2692"/>
      <c r="K4" s="2692"/>
      <c r="L4" s="2692"/>
      <c r="M4" s="2693"/>
    </row>
    <row r="5" spans="1:13" ht="18">
      <c r="A5" s="1018"/>
      <c r="B5" s="519"/>
      <c r="C5" s="519"/>
      <c r="D5" s="519"/>
      <c r="E5" s="688"/>
      <c r="F5" s="688"/>
      <c r="G5" s="688"/>
      <c r="H5" s="688"/>
      <c r="I5" s="688"/>
      <c r="J5" s="688"/>
      <c r="K5" s="688"/>
      <c r="L5" s="688"/>
      <c r="M5" s="1019"/>
    </row>
    <row r="6" spans="1:13" ht="12.75">
      <c r="A6" s="1020"/>
      <c r="B6" s="1020"/>
      <c r="C6" s="1021"/>
      <c r="D6" s="1021"/>
      <c r="E6" s="1022"/>
      <c r="F6" s="1021"/>
      <c r="G6" s="1021"/>
      <c r="H6" s="1022"/>
      <c r="I6" s="1021"/>
      <c r="J6" s="1021"/>
      <c r="K6" s="1022"/>
      <c r="L6" s="1021"/>
      <c r="M6" s="1023"/>
    </row>
    <row r="7" spans="1:13" ht="12.75">
      <c r="A7" s="1024"/>
      <c r="B7" s="13"/>
      <c r="E7" s="2688" t="s">
        <v>571</v>
      </c>
      <c r="F7" s="2689"/>
      <c r="G7" s="2689"/>
      <c r="H7" s="2688" t="s">
        <v>571</v>
      </c>
      <c r="I7" s="2689"/>
      <c r="J7" s="2689"/>
      <c r="K7" s="2688" t="s">
        <v>571</v>
      </c>
      <c r="L7" s="2689"/>
      <c r="M7" s="2690"/>
    </row>
    <row r="8" spans="1:13" ht="12.75">
      <c r="A8" s="1025"/>
      <c r="B8" s="1026" t="s">
        <v>572</v>
      </c>
      <c r="C8" s="1027"/>
      <c r="D8" s="1028"/>
      <c r="E8" s="2688" t="s">
        <v>573</v>
      </c>
      <c r="F8" s="2689"/>
      <c r="G8" s="2689"/>
      <c r="H8" s="2688" t="s">
        <v>574</v>
      </c>
      <c r="I8" s="2689"/>
      <c r="J8" s="2689"/>
      <c r="K8" s="2688" t="s">
        <v>575</v>
      </c>
      <c r="L8" s="2689"/>
      <c r="M8" s="2690"/>
    </row>
    <row r="9" spans="1:13" ht="12.75">
      <c r="A9" s="1025"/>
      <c r="B9" s="1029"/>
      <c r="C9" s="2496"/>
      <c r="D9" s="1030"/>
      <c r="E9" s="1031"/>
      <c r="F9" s="1032"/>
      <c r="G9" s="1032"/>
      <c r="H9" s="1031"/>
      <c r="I9" s="1032"/>
      <c r="J9" s="1032"/>
      <c r="K9" s="1031"/>
      <c r="L9" s="1032"/>
      <c r="M9" s="1033"/>
    </row>
    <row r="10" spans="1:13" ht="12.75">
      <c r="A10" s="1034" t="s">
        <v>576</v>
      </c>
      <c r="B10" s="1029" t="s">
        <v>229</v>
      </c>
      <c r="C10" s="2496" t="s">
        <v>577</v>
      </c>
      <c r="D10" s="2496" t="s">
        <v>292</v>
      </c>
      <c r="E10" s="2495" t="s">
        <v>229</v>
      </c>
      <c r="F10" s="2496" t="s">
        <v>577</v>
      </c>
      <c r="G10" s="2496" t="s">
        <v>292</v>
      </c>
      <c r="H10" s="2495" t="s">
        <v>229</v>
      </c>
      <c r="I10" s="2496" t="s">
        <v>577</v>
      </c>
      <c r="J10" s="2496" t="s">
        <v>292</v>
      </c>
      <c r="K10" s="2495" t="s">
        <v>229</v>
      </c>
      <c r="L10" s="2496" t="s">
        <v>577</v>
      </c>
      <c r="M10" s="2497" t="s">
        <v>292</v>
      </c>
    </row>
    <row r="11" spans="1:13" ht="12.75">
      <c r="A11" s="1034" t="s">
        <v>578</v>
      </c>
      <c r="B11" s="1029" t="s">
        <v>298</v>
      </c>
      <c r="C11" s="2496" t="s">
        <v>298</v>
      </c>
      <c r="D11" s="2496" t="s">
        <v>577</v>
      </c>
      <c r="E11" s="2495" t="s">
        <v>298</v>
      </c>
      <c r="F11" s="2496" t="s">
        <v>298</v>
      </c>
      <c r="G11" s="2496" t="s">
        <v>577</v>
      </c>
      <c r="H11" s="2495" t="s">
        <v>298</v>
      </c>
      <c r="I11" s="2496" t="s">
        <v>298</v>
      </c>
      <c r="J11" s="2496" t="s">
        <v>577</v>
      </c>
      <c r="K11" s="2495" t="s">
        <v>298</v>
      </c>
      <c r="L11" s="2496" t="s">
        <v>298</v>
      </c>
      <c r="M11" s="2497" t="s">
        <v>577</v>
      </c>
    </row>
    <row r="12" spans="1:13" ht="12.75">
      <c r="A12" s="1035"/>
      <c r="B12" s="1035"/>
      <c r="C12" s="1036"/>
      <c r="D12" s="1036"/>
      <c r="E12" s="1037"/>
      <c r="F12" s="1038"/>
      <c r="G12" s="1038"/>
      <c r="H12" s="1037"/>
      <c r="I12" s="1038"/>
      <c r="J12" s="1038"/>
      <c r="K12" s="1037"/>
      <c r="L12" s="1038"/>
      <c r="M12" s="1039"/>
    </row>
    <row r="13" spans="1:13" ht="6" customHeight="1">
      <c r="A13" s="1040"/>
      <c r="B13" s="1040"/>
      <c r="C13" s="1041"/>
      <c r="D13" s="1041"/>
      <c r="E13" s="1042"/>
      <c r="F13" s="1041"/>
      <c r="G13" s="1041"/>
      <c r="H13" s="1042"/>
      <c r="I13" s="1041"/>
      <c r="J13" s="1041"/>
      <c r="K13" s="1042"/>
      <c r="L13" s="1041"/>
      <c r="M13" s="1043"/>
    </row>
    <row r="14" spans="1:13" ht="12.75">
      <c r="A14" s="1044">
        <v>2001</v>
      </c>
      <c r="B14" s="1045">
        <v>32954</v>
      </c>
      <c r="C14" s="763">
        <v>1227</v>
      </c>
      <c r="D14" s="1046">
        <v>0.03723371973053347</v>
      </c>
      <c r="E14" s="1047">
        <v>1166</v>
      </c>
      <c r="F14" s="763">
        <v>256</v>
      </c>
      <c r="G14" s="1046">
        <v>0.2195540308747856</v>
      </c>
      <c r="H14" s="1047">
        <v>2787</v>
      </c>
      <c r="I14" s="763">
        <v>290</v>
      </c>
      <c r="J14" s="1046">
        <v>0.10405453893074991</v>
      </c>
      <c r="K14" s="1047">
        <v>29001</v>
      </c>
      <c r="L14" s="763">
        <v>681</v>
      </c>
      <c r="M14" s="1048">
        <v>0.023481948898313853</v>
      </c>
    </row>
    <row r="15" spans="1:13" ht="12.75">
      <c r="A15" s="1044">
        <v>2002</v>
      </c>
      <c r="B15" s="1045">
        <v>31229</v>
      </c>
      <c r="C15" s="763">
        <v>1308</v>
      </c>
      <c r="D15" s="1046">
        <v>0.042</v>
      </c>
      <c r="E15" s="1047">
        <v>1137</v>
      </c>
      <c r="F15" s="763">
        <v>263</v>
      </c>
      <c r="G15" s="1046">
        <v>0.231</v>
      </c>
      <c r="H15" s="1047">
        <v>2671</v>
      </c>
      <c r="I15" s="763">
        <v>310</v>
      </c>
      <c r="J15" s="1046">
        <v>0.116</v>
      </c>
      <c r="K15" s="1047">
        <v>27421</v>
      </c>
      <c r="L15" s="763">
        <v>735</v>
      </c>
      <c r="M15" s="1048">
        <v>0.027</v>
      </c>
    </row>
    <row r="16" spans="1:13" ht="12.75">
      <c r="A16" s="1044">
        <v>2003</v>
      </c>
      <c r="B16" s="1045">
        <v>30611</v>
      </c>
      <c r="C16" s="763">
        <v>1541</v>
      </c>
      <c r="D16" s="1046">
        <v>0.05</v>
      </c>
      <c r="E16" s="1047">
        <v>1135</v>
      </c>
      <c r="F16" s="763">
        <v>303</v>
      </c>
      <c r="G16" s="1046">
        <v>0.267</v>
      </c>
      <c r="H16" s="1047">
        <v>2569</v>
      </c>
      <c r="I16" s="763">
        <v>326</v>
      </c>
      <c r="J16" s="1046">
        <v>0.127</v>
      </c>
      <c r="K16" s="1047">
        <v>26907</v>
      </c>
      <c r="L16" s="763">
        <v>912</v>
      </c>
      <c r="M16" s="1048">
        <v>0.034</v>
      </c>
    </row>
    <row r="17" spans="1:13" ht="12.75">
      <c r="A17" s="1044">
        <v>2004</v>
      </c>
      <c r="B17" s="1045">
        <v>30148</v>
      </c>
      <c r="C17" s="763">
        <v>1756</v>
      </c>
      <c r="D17" s="1046">
        <v>0.058</v>
      </c>
      <c r="E17" s="1047">
        <v>1137</v>
      </c>
      <c r="F17" s="763">
        <v>342</v>
      </c>
      <c r="G17" s="1046">
        <v>0.301</v>
      </c>
      <c r="H17" s="1047">
        <v>2478</v>
      </c>
      <c r="I17" s="763">
        <v>338</v>
      </c>
      <c r="J17" s="1046">
        <v>0.136</v>
      </c>
      <c r="K17" s="1047">
        <v>26533</v>
      </c>
      <c r="L17" s="763">
        <v>1076</v>
      </c>
      <c r="M17" s="1048">
        <v>0.041</v>
      </c>
    </row>
    <row r="18" spans="1:13" ht="12.75">
      <c r="A18" s="1044">
        <v>2005</v>
      </c>
      <c r="B18" s="1045">
        <v>29605</v>
      </c>
      <c r="C18" s="763">
        <v>1944</v>
      </c>
      <c r="D18" s="1046">
        <v>0.066</v>
      </c>
      <c r="E18" s="1047">
        <v>1127</v>
      </c>
      <c r="F18" s="763">
        <v>342</v>
      </c>
      <c r="G18" s="1046">
        <v>0.303</v>
      </c>
      <c r="H18" s="1047">
        <v>2404</v>
      </c>
      <c r="I18" s="763">
        <v>331</v>
      </c>
      <c r="J18" s="1046">
        <v>0.138</v>
      </c>
      <c r="K18" s="1047">
        <v>26074</v>
      </c>
      <c r="L18" s="763">
        <v>1271</v>
      </c>
      <c r="M18" s="1048">
        <v>0.049</v>
      </c>
    </row>
    <row r="19" spans="1:13" ht="12.75">
      <c r="A19" s="1044">
        <v>2006</v>
      </c>
      <c r="B19" s="1045">
        <v>28923</v>
      </c>
      <c r="C19" s="763">
        <v>2116</v>
      </c>
      <c r="D19" s="1046">
        <v>0.073</v>
      </c>
      <c r="E19" s="1047">
        <v>1117</v>
      </c>
      <c r="F19" s="763">
        <v>352</v>
      </c>
      <c r="G19" s="1046">
        <v>0.315</v>
      </c>
      <c r="H19" s="1047">
        <v>2337</v>
      </c>
      <c r="I19" s="763">
        <v>347</v>
      </c>
      <c r="J19" s="1046">
        <v>0.148</v>
      </c>
      <c r="K19" s="1047">
        <v>25469</v>
      </c>
      <c r="L19" s="763">
        <v>1417</v>
      </c>
      <c r="M19" s="1048">
        <v>0.056</v>
      </c>
    </row>
    <row r="20" spans="1:13" ht="12.75">
      <c r="A20" s="1044">
        <v>2007</v>
      </c>
      <c r="B20" s="1045">
        <v>29255</v>
      </c>
      <c r="C20" s="763">
        <v>2439</v>
      </c>
      <c r="D20" s="1046">
        <v>0.083</v>
      </c>
      <c r="E20" s="1047">
        <v>1128</v>
      </c>
      <c r="F20" s="763">
        <v>356</v>
      </c>
      <c r="G20" s="1046">
        <v>0.316</v>
      </c>
      <c r="H20" s="1047">
        <v>2336</v>
      </c>
      <c r="I20" s="763">
        <v>350</v>
      </c>
      <c r="J20" s="1046">
        <v>0.15</v>
      </c>
      <c r="K20" s="1047">
        <v>25791</v>
      </c>
      <c r="L20" s="763">
        <v>1733</v>
      </c>
      <c r="M20" s="1048">
        <v>0.067</v>
      </c>
    </row>
    <row r="21" spans="1:13" ht="12.75">
      <c r="A21" s="1049">
        <v>2008</v>
      </c>
      <c r="B21" s="1045">
        <v>28876</v>
      </c>
      <c r="C21" s="763">
        <v>3396</v>
      </c>
      <c r="D21" s="1046">
        <v>0.118</v>
      </c>
      <c r="E21" s="1050">
        <v>1115</v>
      </c>
      <c r="F21" s="1051">
        <v>357</v>
      </c>
      <c r="G21" s="1046">
        <v>0.32</v>
      </c>
      <c r="H21" s="1050">
        <v>2339</v>
      </c>
      <c r="I21" s="1051">
        <v>357</v>
      </c>
      <c r="J21" s="1046">
        <v>0.153</v>
      </c>
      <c r="K21" s="1050">
        <v>25422</v>
      </c>
      <c r="L21" s="1052">
        <v>2682</v>
      </c>
      <c r="M21" s="1048">
        <v>0.105</v>
      </c>
    </row>
    <row r="22" spans="1:13" ht="12.75">
      <c r="A22" s="1049">
        <v>2009</v>
      </c>
      <c r="B22" s="1045">
        <v>27797</v>
      </c>
      <c r="C22" s="763">
        <f>+F22+I22+L22</f>
        <v>3357</v>
      </c>
      <c r="D22" s="2247">
        <f>+C22/B22</f>
        <v>0.12076842824765262</v>
      </c>
      <c r="E22" s="1050">
        <v>1109</v>
      </c>
      <c r="F22" s="1051">
        <v>392</v>
      </c>
      <c r="G22" s="2247">
        <f>+F22/E22</f>
        <v>0.3534715960324617</v>
      </c>
      <c r="H22" s="1050">
        <v>2311</v>
      </c>
      <c r="I22" s="1051">
        <v>381</v>
      </c>
      <c r="J22" s="2247">
        <f>+I22/H22</f>
        <v>0.1648636953699697</v>
      </c>
      <c r="K22" s="1050">
        <v>24377</v>
      </c>
      <c r="L22" s="1052">
        <v>2584</v>
      </c>
      <c r="M22" s="1048">
        <f>+L22/K22</f>
        <v>0.10600155884645363</v>
      </c>
    </row>
    <row r="23" spans="1:13" ht="12.75">
      <c r="A23" s="1053">
        <v>2010</v>
      </c>
      <c r="B23" s="1054">
        <v>26377</v>
      </c>
      <c r="C23" s="1055">
        <f>+F23+I23+L23</f>
        <v>3674</v>
      </c>
      <c r="D23" s="1056">
        <f>+C23/B23</f>
        <v>0.13928801607461044</v>
      </c>
      <c r="E23" s="1057">
        <v>1062</v>
      </c>
      <c r="F23" s="1058">
        <v>390</v>
      </c>
      <c r="G23" s="1056">
        <f>+F23/E23</f>
        <v>0.3672316384180791</v>
      </c>
      <c r="H23" s="1057">
        <v>2200</v>
      </c>
      <c r="I23" s="1058">
        <v>375</v>
      </c>
      <c r="J23" s="1056">
        <f>+I23/H23</f>
        <v>0.17045454545454544</v>
      </c>
      <c r="K23" s="1057">
        <v>23115</v>
      </c>
      <c r="L23" s="1059">
        <v>2909</v>
      </c>
      <c r="M23" s="1060">
        <f>+L23/K23</f>
        <v>0.12584901579061217</v>
      </c>
    </row>
    <row r="24" spans="1:13" ht="12.75">
      <c r="A24" s="146"/>
      <c r="B24" s="146"/>
      <c r="C24" s="146"/>
      <c r="D24" s="146"/>
      <c r="E24" s="146"/>
      <c r="F24" s="146"/>
      <c r="G24" s="146"/>
      <c r="H24" s="146"/>
      <c r="I24" s="146"/>
      <c r="J24" s="146"/>
      <c r="K24" s="151"/>
      <c r="L24" s="512"/>
      <c r="M24" s="512"/>
    </row>
    <row r="25" spans="1:13" ht="12.75">
      <c r="A25" s="978" t="s">
        <v>579</v>
      </c>
      <c r="B25" s="978"/>
      <c r="C25" s="146"/>
      <c r="D25" s="146"/>
      <c r="E25" s="146"/>
      <c r="F25" s="146"/>
      <c r="G25" s="146"/>
      <c r="H25" s="146"/>
      <c r="I25" s="146"/>
      <c r="J25" s="146"/>
      <c r="K25" s="1061"/>
      <c r="L25" s="146"/>
      <c r="M25" s="151"/>
    </row>
    <row r="26" spans="1:13" ht="12.75">
      <c r="A26" s="1062" t="s">
        <v>580</v>
      </c>
      <c r="B26" s="1062"/>
      <c r="C26" s="1062"/>
      <c r="D26" s="1062"/>
      <c r="E26" s="1062"/>
      <c r="F26" s="1062"/>
      <c r="G26" s="1062"/>
      <c r="H26" s="1062"/>
      <c r="I26" s="1062"/>
      <c r="J26" s="1062"/>
      <c r="K26" s="1062"/>
      <c r="L26" s="1062"/>
      <c r="M26" s="1062"/>
    </row>
    <row r="27" spans="1:13" ht="12.75">
      <c r="A27" s="282" t="s">
        <v>581</v>
      </c>
      <c r="B27" s="282"/>
      <c r="C27"/>
      <c r="D27"/>
      <c r="E27"/>
      <c r="F27"/>
      <c r="G27"/>
      <c r="H27"/>
      <c r="I27"/>
      <c r="J27"/>
      <c r="K27"/>
      <c r="L27"/>
      <c r="M27"/>
    </row>
    <row r="28" spans="1:3" ht="12.75">
      <c r="A28" s="103" t="s">
        <v>555</v>
      </c>
      <c r="B28" s="282"/>
      <c r="C28"/>
    </row>
    <row r="29" spans="1:13" ht="12.75">
      <c r="A29"/>
      <c r="B29"/>
      <c r="C29"/>
      <c r="D29"/>
      <c r="E29"/>
      <c r="F29"/>
      <c r="G29"/>
      <c r="H29"/>
      <c r="I29"/>
      <c r="J29"/>
      <c r="K29"/>
      <c r="L29"/>
      <c r="M29"/>
    </row>
    <row r="30" spans="1:15" ht="12.75">
      <c r="A30"/>
      <c r="C30" s="771"/>
      <c r="E30" s="771"/>
      <c r="F30" s="1063"/>
      <c r="H30" s="771"/>
      <c r="I30" s="771"/>
      <c r="J30" s="1063"/>
      <c r="L30" s="1063"/>
      <c r="O30" s="1064"/>
    </row>
    <row r="31" spans="2:12" ht="12.75">
      <c r="B31" s="9" t="s">
        <v>257</v>
      </c>
      <c r="C31" s="771" t="s">
        <v>257</v>
      </c>
      <c r="E31" s="771" t="s">
        <v>257</v>
      </c>
      <c r="F31" s="9" t="s">
        <v>257</v>
      </c>
      <c r="H31" s="9" t="s">
        <v>257</v>
      </c>
      <c r="I31" s="9" t="s">
        <v>257</v>
      </c>
      <c r="K31" s="771" t="s">
        <v>257</v>
      </c>
      <c r="L31" s="771" t="s">
        <v>257</v>
      </c>
    </row>
    <row r="32" spans="3:9" ht="12.75">
      <c r="C32" s="771"/>
      <c r="F32" s="771"/>
      <c r="I32" s="771"/>
    </row>
    <row r="33" spans="3:12" ht="12.75">
      <c r="C33" s="771"/>
      <c r="F33" s="771"/>
      <c r="I33" s="771"/>
      <c r="L33" s="771"/>
    </row>
    <row r="36" spans="1:12" ht="12.75">
      <c r="A36" s="385"/>
      <c r="B36" s="385"/>
      <c r="C36" s="771"/>
      <c r="E36" s="1065"/>
      <c r="F36" s="771"/>
      <c r="H36" s="1065"/>
      <c r="I36" s="771"/>
      <c r="L36" s="771"/>
    </row>
    <row r="37" spans="1:13" ht="12.75">
      <c r="A37" s="385"/>
      <c r="B37" s="385"/>
      <c r="C37" s="385"/>
      <c r="D37" s="385"/>
      <c r="E37" s="1065"/>
      <c r="F37" s="385"/>
      <c r="G37" s="385"/>
      <c r="H37" s="1065"/>
      <c r="I37" s="385"/>
      <c r="J37" s="385"/>
      <c r="K37" s="1065"/>
      <c r="L37" s="385"/>
      <c r="M37" s="1065"/>
    </row>
    <row r="38" spans="2:13" ht="12.75">
      <c r="B38"/>
      <c r="C38"/>
      <c r="D38"/>
      <c r="E38"/>
      <c r="F38"/>
      <c r="G38"/>
      <c r="H38" s="387"/>
      <c r="I38"/>
      <c r="J38"/>
      <c r="K38"/>
      <c r="L38"/>
      <c r="M38"/>
    </row>
    <row r="39" spans="2:13" ht="12.75">
      <c r="B39"/>
      <c r="C39"/>
      <c r="D39"/>
      <c r="E39"/>
      <c r="F39"/>
      <c r="G39"/>
      <c r="H39"/>
      <c r="I39"/>
      <c r="J39"/>
      <c r="K39"/>
      <c r="L39"/>
      <c r="M39"/>
    </row>
    <row r="40" spans="2:13" ht="12.75">
      <c r="B40"/>
      <c r="C40"/>
      <c r="D40"/>
      <c r="E40"/>
      <c r="F40"/>
      <c r="G40"/>
      <c r="H40"/>
      <c r="I40"/>
      <c r="J40"/>
      <c r="K40"/>
      <c r="L40"/>
      <c r="M40"/>
    </row>
    <row r="41" spans="2:13" ht="12.75">
      <c r="B41"/>
      <c r="C41"/>
      <c r="D41"/>
      <c r="E41"/>
      <c r="F41"/>
      <c r="G41"/>
      <c r="H41"/>
      <c r="I41"/>
      <c r="J41"/>
      <c r="K41"/>
      <c r="L41"/>
      <c r="M41"/>
    </row>
    <row r="42" spans="2:13" ht="12.75">
      <c r="B42"/>
      <c r="C42"/>
      <c r="D42"/>
      <c r="E42"/>
      <c r="F42"/>
      <c r="G42"/>
      <c r="H42"/>
      <c r="I42"/>
      <c r="J42"/>
      <c r="K42"/>
      <c r="L42"/>
      <c r="M42"/>
    </row>
    <row r="43" spans="2:13" ht="12.75">
      <c r="B43"/>
      <c r="C43"/>
      <c r="D43"/>
      <c r="E43"/>
      <c r="F43"/>
      <c r="G43"/>
      <c r="H43"/>
      <c r="I43"/>
      <c r="J43"/>
      <c r="K43"/>
      <c r="L43"/>
      <c r="M43"/>
    </row>
    <row r="44" spans="2:13" ht="12.75">
      <c r="B44"/>
      <c r="C44"/>
      <c r="D44"/>
      <c r="E44"/>
      <c r="F44"/>
      <c r="G44"/>
      <c r="H44"/>
      <c r="I44"/>
      <c r="J44"/>
      <c r="K44"/>
      <c r="L44"/>
      <c r="M44"/>
    </row>
  </sheetData>
  <mergeCells count="9">
    <mergeCell ref="E8:G8"/>
    <mergeCell ref="H8:J8"/>
    <mergeCell ref="K8:M8"/>
    <mergeCell ref="A2:M2"/>
    <mergeCell ref="A3:M3"/>
    <mergeCell ref="A4:M4"/>
    <mergeCell ref="E7:G7"/>
    <mergeCell ref="H7:J7"/>
    <mergeCell ref="K7:M7"/>
  </mergeCells>
  <printOptions/>
  <pageMargins left="0.7" right="0.7" top="0.75" bottom="0.75" header="0.3" footer="0.3"/>
  <pageSetup horizontalDpi="600" verticalDpi="60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M39"/>
  <sheetViews>
    <sheetView workbookViewId="0" topLeftCell="A1"/>
  </sheetViews>
  <sheetFormatPr defaultColWidth="9.140625" defaultRowHeight="12.75"/>
  <cols>
    <col min="1" max="1" width="10.7109375" style="9" customWidth="1"/>
    <col min="2" max="3" width="12.7109375" style="9" customWidth="1"/>
    <col min="4" max="4" width="9.7109375" style="9" customWidth="1"/>
    <col min="5" max="5" width="12.8515625" style="9" customWidth="1"/>
    <col min="6" max="6" width="23.7109375" style="9" customWidth="1"/>
    <col min="7" max="7" width="9.7109375" style="9" customWidth="1"/>
    <col min="8" max="8" width="12.57421875" style="9" customWidth="1"/>
    <col min="9" max="9" width="12.7109375" style="9" customWidth="1"/>
    <col min="10" max="10" width="9.7109375" style="9" customWidth="1"/>
    <col min="11" max="11" width="12.7109375" style="9" customWidth="1"/>
    <col min="12" max="12" width="13.7109375" style="9" customWidth="1"/>
    <col min="13" max="13" width="9.7109375" style="9" customWidth="1"/>
  </cols>
  <sheetData>
    <row r="1" spans="1:13" ht="12.75">
      <c r="A1" s="634"/>
      <c r="B1" s="635"/>
      <c r="C1" s="635"/>
      <c r="D1" s="635"/>
      <c r="E1" s="635"/>
      <c r="F1" s="635"/>
      <c r="G1" s="635"/>
      <c r="H1" s="635"/>
      <c r="I1" s="635"/>
      <c r="J1" s="635"/>
      <c r="K1" s="635"/>
      <c r="L1" s="635"/>
      <c r="M1" s="736"/>
    </row>
    <row r="2" spans="1:13" ht="23.25">
      <c r="A2" s="2655" t="s">
        <v>582</v>
      </c>
      <c r="B2" s="2586"/>
      <c r="C2" s="2586"/>
      <c r="D2" s="2586"/>
      <c r="E2" s="2586"/>
      <c r="F2" s="2586"/>
      <c r="G2" s="2586"/>
      <c r="H2" s="2586"/>
      <c r="I2" s="2586"/>
      <c r="J2" s="2586"/>
      <c r="K2" s="2586"/>
      <c r="L2" s="2586"/>
      <c r="M2" s="2656"/>
    </row>
    <row r="3" spans="1:13" ht="20.25">
      <c r="A3" s="2691" t="s">
        <v>73</v>
      </c>
      <c r="B3" s="2692"/>
      <c r="C3" s="2692"/>
      <c r="D3" s="2692"/>
      <c r="E3" s="2692"/>
      <c r="F3" s="2692"/>
      <c r="G3" s="2692"/>
      <c r="H3" s="2692"/>
      <c r="I3" s="2692"/>
      <c r="J3" s="2692"/>
      <c r="K3" s="2692"/>
      <c r="L3" s="2692"/>
      <c r="M3" s="2693"/>
    </row>
    <row r="4" spans="1:13" ht="20.25">
      <c r="A4" s="2691" t="s">
        <v>228</v>
      </c>
      <c r="B4" s="2692"/>
      <c r="C4" s="2692"/>
      <c r="D4" s="2692"/>
      <c r="E4" s="2692"/>
      <c r="F4" s="2692"/>
      <c r="G4" s="2692"/>
      <c r="H4" s="2692"/>
      <c r="I4" s="2692"/>
      <c r="J4" s="2692"/>
      <c r="K4" s="2692"/>
      <c r="L4" s="2692"/>
      <c r="M4" s="2693"/>
    </row>
    <row r="5" spans="1:13" ht="18">
      <c r="A5" s="1066"/>
      <c r="B5" s="519"/>
      <c r="C5" s="519"/>
      <c r="D5" s="519"/>
      <c r="E5" s="688"/>
      <c r="F5" s="688"/>
      <c r="G5" s="688"/>
      <c r="H5" s="688"/>
      <c r="I5" s="688"/>
      <c r="J5" s="688"/>
      <c r="K5" s="688"/>
      <c r="L5" s="688"/>
      <c r="M5" s="793"/>
    </row>
    <row r="6" spans="1:13" ht="12.75">
      <c r="A6" s="1020"/>
      <c r="B6" s="1020"/>
      <c r="C6" s="1021"/>
      <c r="D6" s="1021"/>
      <c r="E6" s="1022"/>
      <c r="F6" s="1021"/>
      <c r="G6" s="1021"/>
      <c r="H6" s="1022"/>
      <c r="I6" s="1021"/>
      <c r="J6" s="1021"/>
      <c r="K6" s="1022"/>
      <c r="L6" s="1021"/>
      <c r="M6" s="1023"/>
    </row>
    <row r="7" spans="1:13" ht="12.75">
      <c r="A7" s="1025"/>
      <c r="B7" s="1029" t="s">
        <v>257</v>
      </c>
      <c r="C7" s="2496"/>
      <c r="D7" s="1030"/>
      <c r="E7" s="2688" t="s">
        <v>571</v>
      </c>
      <c r="F7" s="2689"/>
      <c r="G7" s="2689"/>
      <c r="H7" s="2688" t="s">
        <v>571</v>
      </c>
      <c r="I7" s="2689"/>
      <c r="J7" s="2689"/>
      <c r="K7" s="2688" t="s">
        <v>571</v>
      </c>
      <c r="L7" s="2689"/>
      <c r="M7" s="2690"/>
    </row>
    <row r="8" spans="1:13" ht="12.75">
      <c r="A8" s="1025"/>
      <c r="B8" s="1026" t="s">
        <v>572</v>
      </c>
      <c r="C8" s="1027"/>
      <c r="D8" s="1028"/>
      <c r="E8" s="2688" t="s">
        <v>573</v>
      </c>
      <c r="F8" s="2689"/>
      <c r="G8" s="2689"/>
      <c r="H8" s="2688" t="s">
        <v>574</v>
      </c>
      <c r="I8" s="2689"/>
      <c r="J8" s="2689"/>
      <c r="K8" s="2688" t="s">
        <v>575</v>
      </c>
      <c r="L8" s="2689"/>
      <c r="M8" s="2690"/>
    </row>
    <row r="9" spans="1:13" ht="12.75">
      <c r="A9" s="1025"/>
      <c r="B9" s="1067"/>
      <c r="C9" s="1032"/>
      <c r="D9" s="1032"/>
      <c r="E9" s="1031"/>
      <c r="F9" s="1032"/>
      <c r="G9" s="1032"/>
      <c r="H9" s="1031"/>
      <c r="I9" s="1032"/>
      <c r="J9" s="1032"/>
      <c r="K9" s="1031"/>
      <c r="L9" s="1032"/>
      <c r="M9" s="1033"/>
    </row>
    <row r="10" spans="1:13" ht="12.75">
      <c r="A10" s="1025"/>
      <c r="B10" s="1067"/>
      <c r="C10" s="2496" t="s">
        <v>176</v>
      </c>
      <c r="D10" s="2496" t="s">
        <v>583</v>
      </c>
      <c r="E10" s="1031"/>
      <c r="F10" s="2496" t="s">
        <v>176</v>
      </c>
      <c r="G10" s="2496" t="s">
        <v>583</v>
      </c>
      <c r="H10" s="1031"/>
      <c r="I10" s="2496" t="s">
        <v>176</v>
      </c>
      <c r="J10" s="2496" t="s">
        <v>583</v>
      </c>
      <c r="K10" s="1031"/>
      <c r="L10" s="2496" t="s">
        <v>176</v>
      </c>
      <c r="M10" s="2497" t="s">
        <v>583</v>
      </c>
    </row>
    <row r="11" spans="1:13" ht="12.75">
      <c r="A11" s="1034" t="s">
        <v>576</v>
      </c>
      <c r="B11" s="1029" t="s">
        <v>229</v>
      </c>
      <c r="C11" s="2496" t="s">
        <v>584</v>
      </c>
      <c r="D11" s="2496" t="s">
        <v>577</v>
      </c>
      <c r="E11" s="2495" t="s">
        <v>229</v>
      </c>
      <c r="F11" s="2496" t="s">
        <v>584</v>
      </c>
      <c r="G11" s="2496" t="s">
        <v>577</v>
      </c>
      <c r="H11" s="2495" t="s">
        <v>229</v>
      </c>
      <c r="I11" s="2496" t="s">
        <v>584</v>
      </c>
      <c r="J11" s="2496" t="s">
        <v>577</v>
      </c>
      <c r="K11" s="2495" t="s">
        <v>229</v>
      </c>
      <c r="L11" s="2496" t="s">
        <v>584</v>
      </c>
      <c r="M11" s="2497" t="s">
        <v>577</v>
      </c>
    </row>
    <row r="12" spans="1:13" ht="12.75">
      <c r="A12" s="1034" t="s">
        <v>578</v>
      </c>
      <c r="B12" s="1029" t="s">
        <v>176</v>
      </c>
      <c r="C12" s="2496" t="s">
        <v>298</v>
      </c>
      <c r="D12" s="2496" t="s">
        <v>298</v>
      </c>
      <c r="E12" s="2495" t="s">
        <v>176</v>
      </c>
      <c r="F12" s="2496" t="s">
        <v>298</v>
      </c>
      <c r="G12" s="2496" t="s">
        <v>298</v>
      </c>
      <c r="H12" s="2495" t="s">
        <v>176</v>
      </c>
      <c r="I12" s="2496" t="s">
        <v>298</v>
      </c>
      <c r="J12" s="2496" t="s">
        <v>298</v>
      </c>
      <c r="K12" s="2495" t="s">
        <v>176</v>
      </c>
      <c r="L12" s="2496" t="s">
        <v>298</v>
      </c>
      <c r="M12" s="2497" t="s">
        <v>298</v>
      </c>
    </row>
    <row r="13" spans="1:13" ht="12.75">
      <c r="A13" s="1034"/>
      <c r="B13" s="1068" t="s">
        <v>438</v>
      </c>
      <c r="C13" s="1069" t="s">
        <v>438</v>
      </c>
      <c r="D13" s="13"/>
      <c r="E13" s="1070" t="s">
        <v>438</v>
      </c>
      <c r="F13" s="1069" t="s">
        <v>438</v>
      </c>
      <c r="G13" s="13"/>
      <c r="H13" s="1070" t="s">
        <v>438</v>
      </c>
      <c r="I13" s="1069" t="s">
        <v>438</v>
      </c>
      <c r="J13" s="13"/>
      <c r="K13" s="1070" t="s">
        <v>438</v>
      </c>
      <c r="L13" s="1069" t="s">
        <v>438</v>
      </c>
      <c r="M13" s="1071"/>
    </row>
    <row r="14" spans="1:13" ht="12.75">
      <c r="A14" s="1035"/>
      <c r="B14" s="1072"/>
      <c r="C14" s="1036"/>
      <c r="D14" s="1036"/>
      <c r="E14" s="1037"/>
      <c r="F14" s="1038"/>
      <c r="G14" s="1038"/>
      <c r="H14" s="1037"/>
      <c r="I14" s="1038"/>
      <c r="J14" s="1038"/>
      <c r="K14" s="1037"/>
      <c r="L14" s="1038"/>
      <c r="M14" s="1039"/>
    </row>
    <row r="15" spans="1:13" ht="6" customHeight="1">
      <c r="A15" s="1073"/>
      <c r="B15" s="1073"/>
      <c r="C15" s="1074"/>
      <c r="D15" s="1074"/>
      <c r="E15" s="1075"/>
      <c r="F15" s="1074"/>
      <c r="G15" s="1074"/>
      <c r="H15" s="1075"/>
      <c r="I15" s="1074"/>
      <c r="J15" s="1074"/>
      <c r="K15" s="1075"/>
      <c r="L15" s="1074"/>
      <c r="M15" s="1076"/>
    </row>
    <row r="16" spans="1:13" ht="12.75">
      <c r="A16" s="1044">
        <v>2001</v>
      </c>
      <c r="B16" s="1045">
        <v>34342</v>
      </c>
      <c r="C16" s="763">
        <v>7034</v>
      </c>
      <c r="D16" s="1046">
        <v>0.20482208374585056</v>
      </c>
      <c r="E16" s="1047">
        <v>24761</v>
      </c>
      <c r="F16" s="763">
        <v>6180</v>
      </c>
      <c r="G16" s="1046">
        <v>0.24958604256693995</v>
      </c>
      <c r="H16" s="1047">
        <v>6045</v>
      </c>
      <c r="I16" s="763">
        <v>698</v>
      </c>
      <c r="J16" s="1046">
        <v>0.11546732837055418</v>
      </c>
      <c r="K16" s="1047">
        <v>3536</v>
      </c>
      <c r="L16" s="763">
        <v>156</v>
      </c>
      <c r="M16" s="1048">
        <v>0.04411764705882353</v>
      </c>
    </row>
    <row r="17" spans="1:13" ht="12.75">
      <c r="A17" s="1044">
        <v>2002</v>
      </c>
      <c r="B17" s="1045">
        <v>34248</v>
      </c>
      <c r="C17" s="763">
        <v>7915</v>
      </c>
      <c r="D17" s="1046">
        <v>0.231</v>
      </c>
      <c r="E17" s="1047">
        <v>25110</v>
      </c>
      <c r="F17" s="763">
        <v>6999</v>
      </c>
      <c r="G17" s="1046">
        <v>0.279</v>
      </c>
      <c r="H17" s="1047">
        <v>5846</v>
      </c>
      <c r="I17" s="763">
        <v>763</v>
      </c>
      <c r="J17" s="1046">
        <v>0.131</v>
      </c>
      <c r="K17" s="1047">
        <v>3292</v>
      </c>
      <c r="L17" s="763">
        <v>153</v>
      </c>
      <c r="M17" s="1048">
        <v>0.046</v>
      </c>
    </row>
    <row r="18" spans="1:13" ht="12.75">
      <c r="A18" s="1044">
        <v>2003</v>
      </c>
      <c r="B18" s="1045">
        <v>34407</v>
      </c>
      <c r="C18" s="763">
        <v>8475</v>
      </c>
      <c r="D18" s="1046">
        <v>0.246</v>
      </c>
      <c r="E18" s="1047">
        <v>25556</v>
      </c>
      <c r="F18" s="763">
        <v>7530</v>
      </c>
      <c r="G18" s="1046">
        <v>0.295</v>
      </c>
      <c r="H18" s="1047">
        <v>5682</v>
      </c>
      <c r="I18" s="763">
        <v>789</v>
      </c>
      <c r="J18" s="1046">
        <v>0.139</v>
      </c>
      <c r="K18" s="1047">
        <v>3168</v>
      </c>
      <c r="L18" s="763">
        <v>156</v>
      </c>
      <c r="M18" s="1048">
        <v>0.049</v>
      </c>
    </row>
    <row r="19" spans="1:13" ht="12.75">
      <c r="A19" s="1044">
        <v>2004</v>
      </c>
      <c r="B19" s="1045">
        <v>34523</v>
      </c>
      <c r="C19" s="763">
        <v>9993</v>
      </c>
      <c r="D19" s="1046">
        <v>0.289</v>
      </c>
      <c r="E19" s="1047">
        <v>25981</v>
      </c>
      <c r="F19" s="763">
        <v>8979</v>
      </c>
      <c r="G19" s="1046">
        <v>0.346</v>
      </c>
      <c r="H19" s="1047">
        <v>5491</v>
      </c>
      <c r="I19" s="763">
        <v>837</v>
      </c>
      <c r="J19" s="1046">
        <v>0.152</v>
      </c>
      <c r="K19" s="1047">
        <v>3051</v>
      </c>
      <c r="L19" s="763">
        <v>177</v>
      </c>
      <c r="M19" s="1048">
        <v>0.058</v>
      </c>
    </row>
    <row r="20" spans="1:13" ht="12.75">
      <c r="A20" s="1044">
        <v>2005</v>
      </c>
      <c r="B20" s="1045">
        <v>34232</v>
      </c>
      <c r="C20" s="763">
        <v>10333</v>
      </c>
      <c r="D20" s="1046">
        <v>0.302</v>
      </c>
      <c r="E20" s="1047">
        <v>25900</v>
      </c>
      <c r="F20" s="763">
        <v>9328</v>
      </c>
      <c r="G20" s="1046">
        <v>0.36</v>
      </c>
      <c r="H20" s="1047">
        <v>5373</v>
      </c>
      <c r="I20" s="763">
        <v>821</v>
      </c>
      <c r="J20" s="1046">
        <v>0.153</v>
      </c>
      <c r="K20" s="1047">
        <v>2959</v>
      </c>
      <c r="L20" s="763">
        <v>184</v>
      </c>
      <c r="M20" s="1048">
        <v>0.062</v>
      </c>
    </row>
    <row r="21" spans="1:13" ht="12.75">
      <c r="A21" s="1044">
        <v>2006</v>
      </c>
      <c r="B21" s="1045">
        <v>33933</v>
      </c>
      <c r="C21" s="763">
        <v>10326</v>
      </c>
      <c r="D21" s="1046">
        <v>0.304</v>
      </c>
      <c r="E21" s="1047">
        <v>25848</v>
      </c>
      <c r="F21" s="763">
        <v>9284</v>
      </c>
      <c r="G21" s="1046">
        <v>0.359</v>
      </c>
      <c r="H21" s="1047">
        <v>5196</v>
      </c>
      <c r="I21" s="763">
        <v>853</v>
      </c>
      <c r="J21" s="1046">
        <v>0.164</v>
      </c>
      <c r="K21" s="1047">
        <v>2889</v>
      </c>
      <c r="L21" s="763">
        <v>189</v>
      </c>
      <c r="M21" s="1048">
        <v>0.065</v>
      </c>
    </row>
    <row r="22" spans="1:13" ht="12.75">
      <c r="A22" s="1044">
        <v>2007</v>
      </c>
      <c r="B22" s="1045">
        <v>33892</v>
      </c>
      <c r="C22" s="763">
        <v>10921</v>
      </c>
      <c r="D22" s="1046">
        <v>0.322</v>
      </c>
      <c r="E22" s="1047">
        <v>25905</v>
      </c>
      <c r="F22" s="763">
        <v>9842</v>
      </c>
      <c r="G22" s="1046">
        <v>0.38</v>
      </c>
      <c r="H22" s="1047">
        <v>5149</v>
      </c>
      <c r="I22" s="763">
        <v>874</v>
      </c>
      <c r="J22" s="1046">
        <v>0.17</v>
      </c>
      <c r="K22" s="1047">
        <v>2838</v>
      </c>
      <c r="L22" s="763">
        <v>205</v>
      </c>
      <c r="M22" s="1048">
        <v>0.072</v>
      </c>
    </row>
    <row r="23" spans="1:13" ht="12.75">
      <c r="A23" s="1044">
        <v>2008</v>
      </c>
      <c r="B23" s="1045">
        <v>33888</v>
      </c>
      <c r="C23" s="763">
        <v>10687</v>
      </c>
      <c r="D23" s="1046">
        <v>0.315</v>
      </c>
      <c r="E23" s="1047">
        <v>25954</v>
      </c>
      <c r="F23" s="763">
        <v>9569</v>
      </c>
      <c r="G23" s="1046">
        <v>0.369</v>
      </c>
      <c r="H23" s="1047">
        <v>5164</v>
      </c>
      <c r="I23" s="763">
        <v>878</v>
      </c>
      <c r="J23" s="1046">
        <v>0.17</v>
      </c>
      <c r="K23" s="1047">
        <v>2770</v>
      </c>
      <c r="L23" s="763">
        <v>240</v>
      </c>
      <c r="M23" s="1048">
        <v>0.087</v>
      </c>
    </row>
    <row r="24" spans="1:13" ht="12.75">
      <c r="A24" s="1044">
        <v>2009</v>
      </c>
      <c r="B24" s="1045">
        <v>33833</v>
      </c>
      <c r="C24" s="763">
        <f>+L24+I24+F24</f>
        <v>12096.039</v>
      </c>
      <c r="D24" s="2247">
        <f>+C24/B24</f>
        <v>0.3575219164720835</v>
      </c>
      <c r="E24" s="1047">
        <v>26089</v>
      </c>
      <c r="F24" s="763">
        <v>10919.11</v>
      </c>
      <c r="G24" s="2247">
        <f>+F24/E24</f>
        <v>0.41853309824063784</v>
      </c>
      <c r="H24" s="1047">
        <v>5105</v>
      </c>
      <c r="I24" s="763">
        <v>937.722</v>
      </c>
      <c r="J24" s="2247">
        <f>+I24/H24</f>
        <v>0.1836869735553379</v>
      </c>
      <c r="K24" s="1047">
        <v>2639</v>
      </c>
      <c r="L24" s="763">
        <v>239.207</v>
      </c>
      <c r="M24" s="1048">
        <f>+L24/K24</f>
        <v>0.09064304660856384</v>
      </c>
    </row>
    <row r="25" spans="1:13" ht="12.75">
      <c r="A25" s="1077">
        <v>2010</v>
      </c>
      <c r="B25" s="1054">
        <v>33446.529</v>
      </c>
      <c r="C25" s="1055">
        <f>+L25+I25+F25</f>
        <v>12477.479</v>
      </c>
      <c r="D25" s="1056">
        <f>+C25/B25</f>
        <v>0.37305751517593944</v>
      </c>
      <c r="E25" s="1078">
        <v>26059.014</v>
      </c>
      <c r="F25" s="1055">
        <v>11323.966</v>
      </c>
      <c r="G25" s="1056">
        <f>+F25/E25</f>
        <v>0.4345508237571844</v>
      </c>
      <c r="H25" s="1078">
        <v>4903.465</v>
      </c>
      <c r="I25" s="1055">
        <v>916.864</v>
      </c>
      <c r="J25" s="1056">
        <f>+I25/H25</f>
        <v>0.18698287843392378</v>
      </c>
      <c r="K25" s="1078">
        <v>2484.05</v>
      </c>
      <c r="L25" s="1055">
        <v>236.649</v>
      </c>
      <c r="M25" s="1060">
        <f>+L25/K25</f>
        <v>0.09526740605060284</v>
      </c>
    </row>
    <row r="26" spans="1:13" ht="12.75">
      <c r="A26" s="146"/>
      <c r="B26" s="146"/>
      <c r="C26" s="146"/>
      <c r="D26" s="146"/>
      <c r="E26" s="146"/>
      <c r="F26" s="146"/>
      <c r="G26" s="146"/>
      <c r="H26" s="146"/>
      <c r="I26" s="146"/>
      <c r="J26" s="146"/>
      <c r="K26" s="151"/>
      <c r="L26" s="512"/>
      <c r="M26" s="512"/>
    </row>
    <row r="27" spans="1:13" ht="12.75">
      <c r="A27" s="978" t="s">
        <v>579</v>
      </c>
      <c r="B27" s="978"/>
      <c r="C27" s="146"/>
      <c r="D27" s="146"/>
      <c r="E27" s="146"/>
      <c r="F27" s="146"/>
      <c r="G27" s="146"/>
      <c r="H27" s="146"/>
      <c r="I27" s="146"/>
      <c r="J27" s="146"/>
      <c r="K27" s="1061"/>
      <c r="L27" s="146"/>
      <c r="M27" s="151"/>
    </row>
    <row r="28" spans="1:13" ht="12.75">
      <c r="A28" s="1062" t="s">
        <v>580</v>
      </c>
      <c r="B28" s="1062"/>
      <c r="C28" s="1062"/>
      <c r="D28" s="1062"/>
      <c r="E28" s="1062"/>
      <c r="F28" s="1062"/>
      <c r="G28" s="1062"/>
      <c r="H28" s="1062"/>
      <c r="I28" s="1062"/>
      <c r="J28" s="1062"/>
      <c r="K28" s="1062"/>
      <c r="L28" s="1062"/>
      <c r="M28" s="1062"/>
    </row>
    <row r="29" spans="1:13" ht="12.75">
      <c r="A29" s="282" t="s">
        <v>581</v>
      </c>
      <c r="B29" s="282"/>
      <c r="C29"/>
      <c r="D29"/>
      <c r="E29"/>
      <c r="F29"/>
      <c r="G29"/>
      <c r="H29"/>
      <c r="I29"/>
      <c r="J29"/>
      <c r="K29"/>
      <c r="L29"/>
      <c r="M29"/>
    </row>
    <row r="30" spans="1:3" ht="12.75">
      <c r="A30" s="103" t="s">
        <v>585</v>
      </c>
      <c r="B30" s="282"/>
      <c r="C30"/>
    </row>
    <row r="31" spans="1:13" ht="12.75">
      <c r="A31" s="103" t="s">
        <v>555</v>
      </c>
      <c r="B31"/>
      <c r="C31"/>
      <c r="D31"/>
      <c r="E31"/>
      <c r="F31"/>
      <c r="G31"/>
      <c r="H31"/>
      <c r="I31"/>
      <c r="J31"/>
      <c r="K31"/>
      <c r="L31"/>
      <c r="M31"/>
    </row>
    <row r="33" spans="1:13" ht="12.75">
      <c r="A33" s="978"/>
      <c r="B33" s="978"/>
      <c r="C33" s="146"/>
      <c r="D33" s="1061"/>
      <c r="E33" s="1061"/>
      <c r="F33" s="146"/>
      <c r="G33" s="146"/>
      <c r="H33" s="146"/>
      <c r="I33" s="146"/>
      <c r="J33" s="146"/>
      <c r="K33" s="1061"/>
      <c r="L33" s="146"/>
      <c r="M33" s="151"/>
    </row>
    <row r="34" spans="1:13" ht="12.75">
      <c r="A34" s="1062"/>
      <c r="B34" s="1062"/>
      <c r="C34" s="1062"/>
      <c r="D34" s="1062"/>
      <c r="E34" s="1062"/>
      <c r="F34" s="1062"/>
      <c r="G34" s="1062"/>
      <c r="H34" s="1062"/>
      <c r="I34" s="1062"/>
      <c r="J34" s="1062"/>
      <c r="K34"/>
      <c r="L34"/>
      <c r="M34" s="1062"/>
    </row>
    <row r="35" spans="1:13" ht="12.75">
      <c r="A35" s="282"/>
      <c r="B35" s="282"/>
      <c r="C35"/>
      <c r="D35"/>
      <c r="E35"/>
      <c r="F35"/>
      <c r="G35"/>
      <c r="H35"/>
      <c r="I35"/>
      <c r="J35"/>
      <c r="K35"/>
      <c r="L35"/>
      <c r="M35"/>
    </row>
    <row r="36" spans="1:12" ht="12.75">
      <c r="A36" s="103"/>
      <c r="B36" s="282"/>
      <c r="C36"/>
      <c r="F36"/>
      <c r="L36"/>
    </row>
    <row r="38" spans="11:12" ht="12.75">
      <c r="K38"/>
      <c r="L38"/>
    </row>
    <row r="39" spans="3:13" ht="12.75">
      <c r="C39"/>
      <c r="D39"/>
      <c r="F39"/>
      <c r="G39"/>
      <c r="I39"/>
      <c r="J39"/>
      <c r="K39"/>
      <c r="L39"/>
      <c r="M39"/>
    </row>
  </sheetData>
  <mergeCells count="9">
    <mergeCell ref="E8:G8"/>
    <mergeCell ref="H8:J8"/>
    <mergeCell ref="K8:M8"/>
    <mergeCell ref="A2:M2"/>
    <mergeCell ref="A3:M3"/>
    <mergeCell ref="A4:M4"/>
    <mergeCell ref="E7:G7"/>
    <mergeCell ref="H7:J7"/>
    <mergeCell ref="K7:M7"/>
  </mergeCells>
  <printOptions/>
  <pageMargins left="0.7" right="0.7" top="0.75" bottom="0.75" header="0.3" footer="0.3"/>
  <pageSetup horizontalDpi="600" verticalDpi="60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1:I33"/>
  <sheetViews>
    <sheetView workbookViewId="0" topLeftCell="A1"/>
  </sheetViews>
  <sheetFormatPr defaultColWidth="9.140625" defaultRowHeight="12.75"/>
  <cols>
    <col min="1" max="1" width="20.140625" style="0" bestFit="1" customWidth="1"/>
    <col min="2" max="2" width="11.7109375" style="0" customWidth="1"/>
    <col min="3" max="8" width="13.00390625" style="0" customWidth="1"/>
    <col min="10" max="10" width="10.57421875" style="0" bestFit="1" customWidth="1"/>
  </cols>
  <sheetData>
    <row r="1" spans="1:9" ht="23.25">
      <c r="A1" s="2429" t="s">
        <v>586</v>
      </c>
      <c r="B1" s="2246"/>
      <c r="C1" s="2246"/>
      <c r="D1" s="2246"/>
      <c r="E1" s="2246"/>
      <c r="F1" s="2246"/>
      <c r="G1" s="2246"/>
      <c r="H1" s="2246"/>
      <c r="I1" s="2246"/>
    </row>
    <row r="2" spans="1:9" ht="23.25">
      <c r="A2" s="1079" t="s">
        <v>587</v>
      </c>
      <c r="B2" s="1079"/>
      <c r="C2" s="1079"/>
      <c r="D2" s="1079"/>
      <c r="E2" s="1079"/>
      <c r="F2" s="1079"/>
      <c r="G2" s="1079"/>
      <c r="H2" s="1079"/>
      <c r="I2" s="1079"/>
    </row>
    <row r="3" spans="1:9" ht="23.25" customHeight="1">
      <c r="A3" s="1079" t="s">
        <v>588</v>
      </c>
      <c r="B3" s="1079"/>
      <c r="C3" s="1079"/>
      <c r="D3" s="1079"/>
      <c r="E3" s="1079"/>
      <c r="F3" s="1079"/>
      <c r="G3" s="1079"/>
      <c r="H3" s="1079"/>
      <c r="I3" s="1079"/>
    </row>
    <row r="4" spans="1:9" ht="23.25">
      <c r="A4" s="1079" t="s">
        <v>228</v>
      </c>
      <c r="B4" s="1079"/>
      <c r="C4" s="1079"/>
      <c r="D4" s="1079"/>
      <c r="E4" s="1079"/>
      <c r="F4" s="1079"/>
      <c r="G4" s="1079"/>
      <c r="H4" s="1079"/>
      <c r="I4" s="1079"/>
    </row>
    <row r="5" spans="1:9" ht="21" customHeight="1">
      <c r="A5" s="2694" t="s">
        <v>589</v>
      </c>
      <c r="B5" s="2430" t="s">
        <v>590</v>
      </c>
      <c r="C5" s="2431"/>
      <c r="D5" s="2432"/>
      <c r="E5" s="2432"/>
      <c r="F5" s="2430" t="s">
        <v>591</v>
      </c>
      <c r="G5" s="2433"/>
      <c r="H5" s="2432"/>
      <c r="I5" s="2694" t="s">
        <v>592</v>
      </c>
    </row>
    <row r="6" spans="1:9" ht="78">
      <c r="A6" s="2695"/>
      <c r="B6" s="2427" t="s">
        <v>593</v>
      </c>
      <c r="C6" s="2303" t="s">
        <v>594</v>
      </c>
      <c r="D6" s="2303" t="s">
        <v>595</v>
      </c>
      <c r="E6" s="2303" t="s">
        <v>229</v>
      </c>
      <c r="F6" s="2434" t="s">
        <v>596</v>
      </c>
      <c r="G6" s="2303" t="s">
        <v>597</v>
      </c>
      <c r="H6" s="2304" t="s">
        <v>229</v>
      </c>
      <c r="I6" s="2696"/>
    </row>
    <row r="7" spans="1:9" ht="12.75">
      <c r="A7" s="2305"/>
      <c r="B7" s="2305"/>
      <c r="C7" s="2306"/>
      <c r="D7" s="2306"/>
      <c r="E7" s="2306"/>
      <c r="F7" s="2305"/>
      <c r="G7" s="2306"/>
      <c r="H7" s="2409"/>
      <c r="I7" s="2402"/>
    </row>
    <row r="8" spans="1:9" ht="12.75">
      <c r="A8" s="2435" t="s">
        <v>598</v>
      </c>
      <c r="B8" s="2436" t="s">
        <v>257</v>
      </c>
      <c r="C8" s="2405"/>
      <c r="D8" s="2405"/>
      <c r="E8" s="2405"/>
      <c r="F8" s="2419"/>
      <c r="G8" s="2437"/>
      <c r="H8" s="2408"/>
      <c r="I8" s="2408"/>
    </row>
    <row r="9" spans="1:9" ht="12.75">
      <c r="A9" s="2305"/>
      <c r="B9" s="2305"/>
      <c r="C9" s="2306"/>
      <c r="D9" s="2306"/>
      <c r="E9" s="2306"/>
      <c r="F9" s="2305"/>
      <c r="G9" s="2306"/>
      <c r="H9" s="2409"/>
      <c r="I9" s="2409"/>
    </row>
    <row r="10" spans="1:9" ht="12.75">
      <c r="A10" s="2297">
        <v>2008</v>
      </c>
      <c r="B10" s="2411">
        <v>6072</v>
      </c>
      <c r="C10" s="2309">
        <v>574</v>
      </c>
      <c r="D10" s="2309">
        <v>360</v>
      </c>
      <c r="E10" s="2309">
        <f>SUM(D10+C10+B10)</f>
        <v>7006</v>
      </c>
      <c r="F10" s="2411">
        <v>1053</v>
      </c>
      <c r="G10" s="2309">
        <v>20817</v>
      </c>
      <c r="H10" s="2410">
        <f>F10+G10</f>
        <v>21870</v>
      </c>
      <c r="I10" s="2410">
        <f>B10+C10+D10+H10</f>
        <v>28876</v>
      </c>
    </row>
    <row r="11" spans="1:9" ht="12.75">
      <c r="A11" s="2297"/>
      <c r="B11" s="2411"/>
      <c r="C11" s="2309"/>
      <c r="D11" s="2309" t="s">
        <v>257</v>
      </c>
      <c r="E11" s="2309" t="s">
        <v>257</v>
      </c>
      <c r="F11" s="2411"/>
      <c r="G11" s="2309"/>
      <c r="H11" s="2410"/>
      <c r="I11" s="2410"/>
    </row>
    <row r="12" spans="1:9" ht="12.75">
      <c r="A12" s="2297">
        <v>2009</v>
      </c>
      <c r="B12" s="2411">
        <v>7143</v>
      </c>
      <c r="C12" s="2309">
        <v>655</v>
      </c>
      <c r="D12" s="2309">
        <v>390</v>
      </c>
      <c r="E12" s="2309">
        <f>SUM(D12+C12+B12)</f>
        <v>8188</v>
      </c>
      <c r="F12" s="2411">
        <v>1158</v>
      </c>
      <c r="G12" s="2309">
        <v>18451</v>
      </c>
      <c r="H12" s="2410">
        <f>F12+G12</f>
        <v>19609</v>
      </c>
      <c r="I12" s="2410">
        <f>B12+C12+D12+H12</f>
        <v>27797</v>
      </c>
    </row>
    <row r="13" spans="1:9" ht="12.75">
      <c r="A13" s="2297"/>
      <c r="B13" s="2411"/>
      <c r="C13" s="2309"/>
      <c r="D13" s="2309"/>
      <c r="E13" s="2309" t="s">
        <v>257</v>
      </c>
      <c r="F13" s="2411"/>
      <c r="G13" s="2309"/>
      <c r="H13" s="2410"/>
      <c r="I13" s="2410"/>
    </row>
    <row r="14" spans="1:9" ht="12.75">
      <c r="A14" s="2297">
        <v>2010</v>
      </c>
      <c r="B14" s="2411">
        <v>7722</v>
      </c>
      <c r="C14" s="2309">
        <v>675</v>
      </c>
      <c r="D14" s="2309">
        <v>408</v>
      </c>
      <c r="E14" s="2309">
        <f>SUM(D14+C14+B14)</f>
        <v>8805</v>
      </c>
      <c r="F14" s="2411">
        <v>1171</v>
      </c>
      <c r="G14" s="2309">
        <v>16401</v>
      </c>
      <c r="H14" s="2410">
        <f>F14+G14</f>
        <v>17572</v>
      </c>
      <c r="I14" s="2410">
        <f>B14+C14+D14+H14</f>
        <v>26377</v>
      </c>
    </row>
    <row r="15" spans="1:9" ht="12.75">
      <c r="A15" s="2297"/>
      <c r="B15" s="2411"/>
      <c r="C15" s="2309" t="s">
        <v>257</v>
      </c>
      <c r="D15" s="2309"/>
      <c r="E15" s="2309" t="s">
        <v>257</v>
      </c>
      <c r="F15" s="2411" t="s">
        <v>257</v>
      </c>
      <c r="G15" s="2309"/>
      <c r="H15" s="2410"/>
      <c r="I15" s="2410"/>
    </row>
    <row r="16" spans="1:9" ht="12.75">
      <c r="A16" s="2297">
        <v>2011</v>
      </c>
      <c r="B16" s="2411">
        <v>8156</v>
      </c>
      <c r="C16" s="2309">
        <v>706</v>
      </c>
      <c r="D16" s="2309">
        <v>375</v>
      </c>
      <c r="E16" s="2309">
        <f>SUM(D16+C16+B16)</f>
        <v>9237</v>
      </c>
      <c r="F16" s="2411">
        <v>1298</v>
      </c>
      <c r="G16" s="2309">
        <v>15072</v>
      </c>
      <c r="H16" s="2410">
        <f>F16+G16</f>
        <v>16370</v>
      </c>
      <c r="I16" s="2410">
        <f>B16+C16+D16+H16</f>
        <v>25607</v>
      </c>
    </row>
    <row r="17" spans="1:9" ht="12.75">
      <c r="A17" s="2438"/>
      <c r="B17" s="2415"/>
      <c r="C17" s="2413"/>
      <c r="D17" s="2413"/>
      <c r="E17" s="2413"/>
      <c r="F17" s="2415"/>
      <c r="G17" s="2413"/>
      <c r="H17" s="2413"/>
      <c r="I17" s="2416"/>
    </row>
    <row r="18" spans="1:9" ht="12.75">
      <c r="A18" s="2305"/>
      <c r="B18" s="2305"/>
      <c r="C18" s="2306"/>
      <c r="D18" s="2306"/>
      <c r="E18" s="2309" t="s">
        <v>257</v>
      </c>
      <c r="F18" s="2305"/>
      <c r="G18" s="2306"/>
      <c r="H18" s="2409"/>
      <c r="I18" s="2409"/>
    </row>
    <row r="19" spans="1:9" ht="12.75">
      <c r="A19" s="2435" t="s">
        <v>599</v>
      </c>
      <c r="B19" s="2428" t="s">
        <v>257</v>
      </c>
      <c r="C19" s="2393"/>
      <c r="D19" s="2393"/>
      <c r="E19" s="2309" t="s">
        <v>257</v>
      </c>
      <c r="F19" s="2419"/>
      <c r="G19" s="2420"/>
      <c r="H19" s="2421"/>
      <c r="I19" s="2421"/>
    </row>
    <row r="20" spans="1:9" ht="12.75">
      <c r="A20" s="2305"/>
      <c r="B20" s="2305"/>
      <c r="C20" s="2306"/>
      <c r="D20" s="2306"/>
      <c r="E20" s="2309" t="s">
        <v>257</v>
      </c>
      <c r="F20" s="2305"/>
      <c r="G20" s="2306"/>
      <c r="H20" s="2409"/>
      <c r="I20" s="2409"/>
    </row>
    <row r="21" spans="1:9" ht="12.75">
      <c r="A21" s="2297">
        <v>2008</v>
      </c>
      <c r="B21" s="2424">
        <f aca="true" t="shared" si="0" ref="B21:I21">+B10/$I$10</f>
        <v>0.2102784319157778</v>
      </c>
      <c r="C21" s="2311">
        <f t="shared" si="0"/>
        <v>0.01987809945975897</v>
      </c>
      <c r="D21" s="2311">
        <f t="shared" si="0"/>
        <v>0.01246710070646904</v>
      </c>
      <c r="E21" s="2311">
        <f t="shared" si="0"/>
        <v>0.24262363208200582</v>
      </c>
      <c r="F21" s="2424">
        <f t="shared" si="0"/>
        <v>0.03646626956642194</v>
      </c>
      <c r="G21" s="2311">
        <f t="shared" si="0"/>
        <v>0.7209100983515723</v>
      </c>
      <c r="H21" s="2423">
        <f t="shared" si="0"/>
        <v>0.7573763679179942</v>
      </c>
      <c r="I21" s="2423">
        <f t="shared" si="0"/>
        <v>1</v>
      </c>
    </row>
    <row r="22" spans="1:9" ht="12.75">
      <c r="A22" s="2297"/>
      <c r="B22" s="2305"/>
      <c r="C22" s="2306"/>
      <c r="D22" s="2306"/>
      <c r="E22" s="2306"/>
      <c r="F22" s="2305"/>
      <c r="G22" s="2306"/>
      <c r="H22" s="2409"/>
      <c r="I22" s="2409"/>
    </row>
    <row r="23" spans="1:9" ht="12.75">
      <c r="A23" s="2297">
        <v>2009</v>
      </c>
      <c r="B23" s="2424">
        <f aca="true" t="shared" si="1" ref="B23:I23">+B12/$I$12</f>
        <v>0.25697017663776667</v>
      </c>
      <c r="C23" s="2311">
        <f t="shared" si="1"/>
        <v>0.023563693923804727</v>
      </c>
      <c r="D23" s="2311">
        <f t="shared" si="1"/>
        <v>0.014030291038601287</v>
      </c>
      <c r="E23" s="2311">
        <f t="shared" si="1"/>
        <v>0.2945641616001727</v>
      </c>
      <c r="F23" s="2424">
        <f t="shared" si="1"/>
        <v>0.04165917185307767</v>
      </c>
      <c r="G23" s="2311">
        <f t="shared" si="1"/>
        <v>0.6637766665467496</v>
      </c>
      <c r="H23" s="2423">
        <f t="shared" si="1"/>
        <v>0.7054358383998273</v>
      </c>
      <c r="I23" s="2423">
        <f t="shared" si="1"/>
        <v>1</v>
      </c>
    </row>
    <row r="24" spans="1:9" ht="12.75">
      <c r="A24" s="2297"/>
      <c r="B24" s="2305"/>
      <c r="C24" s="2306"/>
      <c r="D24" s="2306"/>
      <c r="E24" s="2306"/>
      <c r="F24" s="2305"/>
      <c r="G24" s="2306"/>
      <c r="H24" s="2409"/>
      <c r="I24" s="2409"/>
    </row>
    <row r="25" spans="1:9" ht="12.75">
      <c r="A25" s="2297">
        <v>2010</v>
      </c>
      <c r="B25" s="2424">
        <f aca="true" t="shared" si="2" ref="B25:I25">+B14/$I$14</f>
        <v>0.29275505174963035</v>
      </c>
      <c r="C25" s="2311">
        <f t="shared" si="2"/>
        <v>0.025590476551541116</v>
      </c>
      <c r="D25" s="2311">
        <f t="shared" si="2"/>
        <v>0.015468021382264852</v>
      </c>
      <c r="E25" s="2311">
        <f t="shared" si="2"/>
        <v>0.33381354968343635</v>
      </c>
      <c r="F25" s="2424">
        <f t="shared" si="2"/>
        <v>0.04439473783978466</v>
      </c>
      <c r="G25" s="2311">
        <f t="shared" si="2"/>
        <v>0.621791712476779</v>
      </c>
      <c r="H25" s="2423">
        <f t="shared" si="2"/>
        <v>0.6661864503165636</v>
      </c>
      <c r="I25" s="2423">
        <f t="shared" si="2"/>
        <v>1</v>
      </c>
    </row>
    <row r="26" spans="1:9" ht="12.75">
      <c r="A26" s="2297"/>
      <c r="B26" s="2305"/>
      <c r="C26" s="2306"/>
      <c r="D26" s="2306"/>
      <c r="E26" s="2306"/>
      <c r="F26" s="2305"/>
      <c r="G26" s="2306"/>
      <c r="H26" s="2409"/>
      <c r="I26" s="2409"/>
    </row>
    <row r="27" spans="1:9" ht="12.75">
      <c r="A27" s="2297">
        <v>2011</v>
      </c>
      <c r="B27" s="2424">
        <f>B16/I16</f>
        <v>0.31850665833561137</v>
      </c>
      <c r="C27" s="2311">
        <f>+C16/$I$16</f>
        <v>0.02757058616784473</v>
      </c>
      <c r="D27" s="2311">
        <f>+D16/$I$14</f>
        <v>0.014216931417522841</v>
      </c>
      <c r="E27" s="2311">
        <f>+E16/$I$16</f>
        <v>0.3607216776662631</v>
      </c>
      <c r="F27" s="2424">
        <f>F16/I16</f>
        <v>0.05068926465419612</v>
      </c>
      <c r="G27" s="2311">
        <f>G16/I16</f>
        <v>0.5885890576795407</v>
      </c>
      <c r="H27" s="2423">
        <f>+H16/$I$16</f>
        <v>0.6392783223337368</v>
      </c>
      <c r="I27" s="2423">
        <f>+I16/$I$16</f>
        <v>1</v>
      </c>
    </row>
    <row r="28" spans="1:9" ht="12.75">
      <c r="A28" s="2314"/>
      <c r="B28" s="2314"/>
      <c r="C28" s="2315"/>
      <c r="D28" s="2315"/>
      <c r="E28" s="2439"/>
      <c r="F28" s="2314"/>
      <c r="G28" s="2315"/>
      <c r="H28" s="2425"/>
      <c r="I28" s="2425"/>
    </row>
    <row r="30" ht="12.75">
      <c r="A30" s="103" t="s">
        <v>600</v>
      </c>
    </row>
    <row r="31" ht="12.75">
      <c r="A31" s="103" t="s">
        <v>601</v>
      </c>
    </row>
    <row r="32" ht="12.75">
      <c r="A32" s="103" t="s">
        <v>602</v>
      </c>
    </row>
    <row r="33" ht="12.75">
      <c r="A33" s="103" t="s">
        <v>603</v>
      </c>
    </row>
  </sheetData>
  <mergeCells count="2">
    <mergeCell ref="A5:A6"/>
    <mergeCell ref="I5:I6"/>
  </mergeCells>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I33"/>
  <sheetViews>
    <sheetView workbookViewId="0" topLeftCell="A1"/>
  </sheetViews>
  <sheetFormatPr defaultColWidth="9.140625" defaultRowHeight="12.75"/>
  <cols>
    <col min="1" max="1" width="20.140625" style="0" bestFit="1" customWidth="1"/>
    <col min="2" max="2" width="11.7109375" style="0" customWidth="1"/>
    <col min="3" max="8" width="13.00390625" style="0" customWidth="1"/>
    <col min="10" max="10" width="10.57421875" style="0" bestFit="1" customWidth="1"/>
  </cols>
  <sheetData>
    <row r="1" spans="1:9" ht="23.25">
      <c r="A1" s="2394" t="s">
        <v>604</v>
      </c>
      <c r="B1" s="2246"/>
      <c r="C1" s="2246"/>
      <c r="D1" s="2246"/>
      <c r="E1" s="2246"/>
      <c r="F1" s="2246"/>
      <c r="G1" s="2246"/>
      <c r="H1" s="2246"/>
      <c r="I1" s="2395"/>
    </row>
    <row r="2" spans="1:9" ht="23.25">
      <c r="A2" s="2396" t="s">
        <v>605</v>
      </c>
      <c r="B2" s="1079"/>
      <c r="C2" s="1079"/>
      <c r="D2" s="1079"/>
      <c r="E2" s="1079"/>
      <c r="F2" s="1079"/>
      <c r="G2" s="1079"/>
      <c r="H2" s="1079"/>
      <c r="I2" s="2396"/>
    </row>
    <row r="3" spans="1:9" ht="23.25">
      <c r="A3" s="2396" t="s">
        <v>606</v>
      </c>
      <c r="B3" s="1079"/>
      <c r="C3" s="1079"/>
      <c r="D3" s="1079"/>
      <c r="E3" s="1079"/>
      <c r="F3" s="1079"/>
      <c r="G3" s="1079"/>
      <c r="H3" s="1079"/>
      <c r="I3" s="2396"/>
    </row>
    <row r="4" spans="1:9" ht="23.25">
      <c r="A4" s="2396" t="s">
        <v>228</v>
      </c>
      <c r="B4" s="1079"/>
      <c r="C4" s="1079"/>
      <c r="D4" s="1079"/>
      <c r="E4" s="1079"/>
      <c r="F4" s="1079"/>
      <c r="G4" s="1079"/>
      <c r="H4" s="1079"/>
      <c r="I4" s="2396"/>
    </row>
    <row r="5" spans="1:9" ht="21" customHeight="1">
      <c r="A5" s="2694" t="s">
        <v>589</v>
      </c>
      <c r="B5" s="2397" t="s">
        <v>590</v>
      </c>
      <c r="C5" s="2300"/>
      <c r="D5" s="2301"/>
      <c r="E5" s="2301"/>
      <c r="F5" s="2397" t="s">
        <v>591</v>
      </c>
      <c r="G5" s="2398"/>
      <c r="H5" s="2301"/>
      <c r="I5" s="2694" t="s">
        <v>592</v>
      </c>
    </row>
    <row r="6" spans="1:9" ht="78">
      <c r="A6" s="2697"/>
      <c r="B6" s="2302" t="s">
        <v>593</v>
      </c>
      <c r="C6" s="2303" t="s">
        <v>594</v>
      </c>
      <c r="D6" s="2303" t="s">
        <v>595</v>
      </c>
      <c r="E6" s="2304" t="s">
        <v>229</v>
      </c>
      <c r="F6" s="2399" t="s">
        <v>596</v>
      </c>
      <c r="G6" s="2303" t="s">
        <v>597</v>
      </c>
      <c r="H6" s="2400" t="s">
        <v>229</v>
      </c>
      <c r="I6" s="2698"/>
    </row>
    <row r="7" spans="1:9" ht="12.75">
      <c r="A7" s="2307"/>
      <c r="B7" s="2306"/>
      <c r="C7" s="2306"/>
      <c r="D7" s="2401"/>
      <c r="E7" s="2402"/>
      <c r="F7" s="2403"/>
      <c r="G7" s="2401"/>
      <c r="H7" s="2402"/>
      <c r="I7" s="2307"/>
    </row>
    <row r="8" spans="1:9" ht="12.75" customHeight="1">
      <c r="A8" s="2404" t="s">
        <v>607</v>
      </c>
      <c r="B8" s="2405"/>
      <c r="C8" s="2405"/>
      <c r="D8" s="2405"/>
      <c r="E8" s="2406"/>
      <c r="F8" s="2407"/>
      <c r="G8" s="2306"/>
      <c r="H8" s="2408"/>
      <c r="I8" s="2299"/>
    </row>
    <row r="9" spans="1:9" ht="12.75">
      <c r="A9" s="2308"/>
      <c r="B9" s="2306"/>
      <c r="C9" s="2306"/>
      <c r="D9" s="2306"/>
      <c r="E9" s="2409"/>
      <c r="F9" s="2305"/>
      <c r="G9" s="2306"/>
      <c r="H9" s="2409"/>
      <c r="I9" s="2308"/>
    </row>
    <row r="10" spans="1:9" ht="12.75">
      <c r="A10" s="2299">
        <v>2008</v>
      </c>
      <c r="B10" s="2309">
        <v>1201.572</v>
      </c>
      <c r="C10" s="2309">
        <v>819.402</v>
      </c>
      <c r="D10" s="2309">
        <v>520.753</v>
      </c>
      <c r="E10" s="2410">
        <f>B10+C10+D10</f>
        <v>2541.727</v>
      </c>
      <c r="F10" s="2411">
        <v>1356.975</v>
      </c>
      <c r="G10" s="2309">
        <v>10586.121</v>
      </c>
      <c r="H10" s="2410">
        <f>F10+G10</f>
        <v>11943.096</v>
      </c>
      <c r="I10" s="2310">
        <f>B10+C10+D10+H10</f>
        <v>14484.823</v>
      </c>
    </row>
    <row r="11" spans="1:9" ht="12.75">
      <c r="A11" s="2299"/>
      <c r="B11" s="2309"/>
      <c r="C11" s="2309"/>
      <c r="D11" s="2309"/>
      <c r="E11" s="2410"/>
      <c r="F11" s="2411"/>
      <c r="G11" s="2309"/>
      <c r="H11" s="2410"/>
      <c r="I11" s="2310"/>
    </row>
    <row r="12" spans="1:9" ht="12.75">
      <c r="A12" s="2299">
        <v>2009</v>
      </c>
      <c r="B12" s="2309">
        <v>1418.134</v>
      </c>
      <c r="C12" s="2309">
        <v>735.677</v>
      </c>
      <c r="D12" s="2309">
        <v>468.258</v>
      </c>
      <c r="E12" s="2410">
        <f>B12+C12+D12</f>
        <v>2622.069</v>
      </c>
      <c r="F12" s="2411">
        <v>1361.108</v>
      </c>
      <c r="G12" s="2309">
        <v>9649.417</v>
      </c>
      <c r="H12" s="2410">
        <f>F12+G12</f>
        <v>11010.525</v>
      </c>
      <c r="I12" s="2310">
        <f>B12+C12+D12+H12</f>
        <v>13632.594</v>
      </c>
    </row>
    <row r="13" spans="1:9" ht="12.75">
      <c r="A13" s="2299"/>
      <c r="B13" s="2309"/>
      <c r="C13" s="2309"/>
      <c r="D13" s="2309"/>
      <c r="E13" s="2410"/>
      <c r="F13" s="2411"/>
      <c r="G13" s="2309"/>
      <c r="H13" s="2410"/>
      <c r="I13" s="2310"/>
    </row>
    <row r="14" spans="1:9" ht="12.75">
      <c r="A14" s="2299">
        <v>2010</v>
      </c>
      <c r="B14" s="2309">
        <v>1727.925</v>
      </c>
      <c r="C14" s="2309">
        <v>968.524</v>
      </c>
      <c r="D14" s="2309">
        <v>553.822</v>
      </c>
      <c r="E14" s="2410">
        <f>B14+C14+D14</f>
        <v>3250.271</v>
      </c>
      <c r="F14" s="2411">
        <v>1424.926</v>
      </c>
      <c r="G14" s="2309">
        <v>8943.082</v>
      </c>
      <c r="H14" s="2410">
        <f>F14+G14</f>
        <v>10368.008</v>
      </c>
      <c r="I14" s="2310">
        <f>B14+C14+D14+H14</f>
        <v>13618.279</v>
      </c>
    </row>
    <row r="15" spans="1:9" ht="12.75">
      <c r="A15" s="2299"/>
      <c r="B15" s="2309"/>
      <c r="C15" s="2309"/>
      <c r="D15" s="2309"/>
      <c r="E15" s="2410"/>
      <c r="F15" s="2411" t="s">
        <v>257</v>
      </c>
      <c r="G15" s="2309"/>
      <c r="H15" s="2410"/>
      <c r="I15" s="2310"/>
    </row>
    <row r="16" spans="1:9" ht="12.75">
      <c r="A16" s="2299">
        <v>2011</v>
      </c>
      <c r="B16" s="2309">
        <f>1699.7+158.5</f>
        <v>1858.2</v>
      </c>
      <c r="C16" s="2309">
        <v>1195.626</v>
      </c>
      <c r="D16" s="2309">
        <v>525.976</v>
      </c>
      <c r="E16" s="2410">
        <f>B16+C16+D16</f>
        <v>3579.802</v>
      </c>
      <c r="F16" s="2411">
        <v>1662.315</v>
      </c>
      <c r="G16" s="2309">
        <v>7719</v>
      </c>
      <c r="H16" s="2410">
        <f>F16+G16</f>
        <v>9381.315</v>
      </c>
      <c r="I16" s="2310">
        <f>B16+C16+D16+H16</f>
        <v>12961.117</v>
      </c>
    </row>
    <row r="17" spans="1:9" ht="12.75">
      <c r="A17" s="2412"/>
      <c r="B17" s="2413"/>
      <c r="C17" s="2413"/>
      <c r="D17" s="2413"/>
      <c r="E17" s="2414"/>
      <c r="F17" s="2415"/>
      <c r="G17" s="2413"/>
      <c r="H17" s="2414"/>
      <c r="I17" s="2416"/>
    </row>
    <row r="18" spans="1:9" ht="12.75">
      <c r="A18" s="2308"/>
      <c r="B18" s="2306"/>
      <c r="C18" s="2306"/>
      <c r="D18" s="2306"/>
      <c r="E18" s="2409"/>
      <c r="F18" s="2305"/>
      <c r="G18" s="2306"/>
      <c r="H18" s="2409"/>
      <c r="I18" s="2308"/>
    </row>
    <row r="19" spans="1:9" ht="38.25">
      <c r="A19" s="2417" t="s">
        <v>608</v>
      </c>
      <c r="B19" s="2298"/>
      <c r="C19" s="2298"/>
      <c r="D19" s="2298"/>
      <c r="E19" s="2418"/>
      <c r="F19" s="2419"/>
      <c r="G19" s="2420"/>
      <c r="H19" s="2421"/>
      <c r="I19" s="2422"/>
    </row>
    <row r="20" spans="1:9" ht="12.75">
      <c r="A20" s="2308"/>
      <c r="B20" s="2306"/>
      <c r="C20" s="2306"/>
      <c r="D20" s="2306"/>
      <c r="E20" s="2409"/>
      <c r="F20" s="2305"/>
      <c r="G20" s="2306"/>
      <c r="H20" s="2409"/>
      <c r="I20" s="2308"/>
    </row>
    <row r="21" spans="1:9" ht="12.75">
      <c r="A21" s="2299">
        <v>2008</v>
      </c>
      <c r="B21" s="2311">
        <f aca="true" t="shared" si="0" ref="B21:I21">+B10/$I$10</f>
        <v>0.08295386143137544</v>
      </c>
      <c r="C21" s="2311">
        <f t="shared" si="0"/>
        <v>0.05656969367178322</v>
      </c>
      <c r="D21" s="2311">
        <f t="shared" si="0"/>
        <v>0.035951630199416315</v>
      </c>
      <c r="E21" s="2423">
        <f t="shared" si="0"/>
        <v>0.17547518530257497</v>
      </c>
      <c r="F21" s="2424">
        <f t="shared" si="0"/>
        <v>0.09368253930337982</v>
      </c>
      <c r="G21" s="2311">
        <f t="shared" si="0"/>
        <v>0.7308422753940451</v>
      </c>
      <c r="H21" s="2312">
        <f t="shared" si="0"/>
        <v>0.824524814697425</v>
      </c>
      <c r="I21" s="2313">
        <f t="shared" si="0"/>
        <v>1</v>
      </c>
    </row>
    <row r="22" spans="1:9" ht="12.75">
      <c r="A22" s="2299"/>
      <c r="B22" s="2306"/>
      <c r="C22" s="2306"/>
      <c r="D22" s="2306"/>
      <c r="E22" s="2409"/>
      <c r="F22" s="2305"/>
      <c r="G22" s="2306"/>
      <c r="H22" s="2409"/>
      <c r="I22" s="2308"/>
    </row>
    <row r="23" spans="1:9" ht="12.75">
      <c r="A23" s="2299">
        <v>2009</v>
      </c>
      <c r="B23" s="2311">
        <f aca="true" t="shared" si="1" ref="B23:I23">+B12/$I$12</f>
        <v>0.10402525007346365</v>
      </c>
      <c r="C23" s="2311">
        <f t="shared" si="1"/>
        <v>0.05396456463091324</v>
      </c>
      <c r="D23" s="2311">
        <f t="shared" si="1"/>
        <v>0.03434841527591888</v>
      </c>
      <c r="E23" s="2423">
        <f t="shared" si="1"/>
        <v>0.19233822998029576</v>
      </c>
      <c r="F23" s="2424">
        <f t="shared" si="1"/>
        <v>0.09984218704085224</v>
      </c>
      <c r="G23" s="2311">
        <f t="shared" si="1"/>
        <v>0.7078195829788521</v>
      </c>
      <c r="H23" s="2312">
        <f t="shared" si="1"/>
        <v>0.8076617700197043</v>
      </c>
      <c r="I23" s="2313">
        <f t="shared" si="1"/>
        <v>1</v>
      </c>
    </row>
    <row r="24" spans="1:9" ht="12.75">
      <c r="A24" s="2299"/>
      <c r="B24" s="2306"/>
      <c r="C24" s="2306"/>
      <c r="D24" s="2306"/>
      <c r="E24" s="2409"/>
      <c r="F24" s="2305"/>
      <c r="G24" s="2306"/>
      <c r="H24" s="2409"/>
      <c r="I24" s="2308"/>
    </row>
    <row r="25" spans="1:9" ht="12.75">
      <c r="A25" s="2299">
        <v>2010</v>
      </c>
      <c r="B25" s="2311">
        <f aca="true" t="shared" si="2" ref="B25:I25">+B14/$I$14</f>
        <v>0.12688277277914484</v>
      </c>
      <c r="C25" s="2311">
        <f t="shared" si="2"/>
        <v>0.07111941237215069</v>
      </c>
      <c r="D25" s="2311">
        <f t="shared" si="2"/>
        <v>0.04066754690515593</v>
      </c>
      <c r="E25" s="2423">
        <f t="shared" si="2"/>
        <v>0.23866973205645148</v>
      </c>
      <c r="F25" s="2424">
        <f t="shared" si="2"/>
        <v>0.10463333876475873</v>
      </c>
      <c r="G25" s="2311">
        <f t="shared" si="2"/>
        <v>0.6566969291787897</v>
      </c>
      <c r="H25" s="2312">
        <f t="shared" si="2"/>
        <v>0.7613302679435485</v>
      </c>
      <c r="I25" s="2313">
        <f t="shared" si="2"/>
        <v>1</v>
      </c>
    </row>
    <row r="26" spans="1:9" ht="12.75">
      <c r="A26" s="2299"/>
      <c r="B26" s="2306"/>
      <c r="C26" s="2306"/>
      <c r="D26" s="2306"/>
      <c r="E26" s="2409"/>
      <c r="F26" s="2305"/>
      <c r="G26" s="2306"/>
      <c r="H26" s="2409"/>
      <c r="I26" s="2308"/>
    </row>
    <row r="27" spans="1:9" ht="12.75">
      <c r="A27" s="2299">
        <v>2011</v>
      </c>
      <c r="B27" s="2311">
        <f>B16/I16</f>
        <v>0.14336727305216054</v>
      </c>
      <c r="C27" s="2311">
        <f>+C16/$I$16</f>
        <v>0.09224714197086563</v>
      </c>
      <c r="D27" s="2311">
        <f>D16/H16</f>
        <v>0.05606634037978684</v>
      </c>
      <c r="E27" s="2423">
        <f>E16/I16</f>
        <v>0.27619548531195265</v>
      </c>
      <c r="F27" s="2424">
        <f>F16/I16</f>
        <v>0.12825399230637297</v>
      </c>
      <c r="G27" s="2311">
        <f>+G16/I16</f>
        <v>0.5955505223816744</v>
      </c>
      <c r="H27" s="2423">
        <f>H16/I16</f>
        <v>0.7238045146880474</v>
      </c>
      <c r="I27" s="2313">
        <f>+I16/$I$16</f>
        <v>1</v>
      </c>
    </row>
    <row r="28" spans="1:9" ht="12.75">
      <c r="A28" s="2316"/>
      <c r="B28" s="2315"/>
      <c r="C28" s="2315"/>
      <c r="D28" s="2315"/>
      <c r="E28" s="2425"/>
      <c r="F28" s="2314"/>
      <c r="G28" s="2315"/>
      <c r="H28" s="2425"/>
      <c r="I28" s="2316"/>
    </row>
    <row r="30" ht="12.75">
      <c r="A30" s="103" t="s">
        <v>609</v>
      </c>
    </row>
    <row r="31" ht="12.75">
      <c r="A31" s="103" t="s">
        <v>601</v>
      </c>
    </row>
    <row r="32" ht="12.75">
      <c r="A32" s="103" t="s">
        <v>602</v>
      </c>
    </row>
    <row r="33" spans="1:9" ht="12.75">
      <c r="A33" s="103" t="s">
        <v>603</v>
      </c>
      <c r="B33" s="2426"/>
      <c r="C33" s="2426"/>
      <c r="D33" s="2426"/>
      <c r="E33" s="2426"/>
      <c r="F33" s="2426"/>
      <c r="G33" s="2426"/>
      <c r="H33" s="2426"/>
      <c r="I33" s="2426"/>
    </row>
  </sheetData>
  <mergeCells count="2">
    <mergeCell ref="A5:A6"/>
    <mergeCell ref="I5:I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F39"/>
  <sheetViews>
    <sheetView workbookViewId="0" topLeftCell="A1"/>
  </sheetViews>
  <sheetFormatPr defaultColWidth="9.140625" defaultRowHeight="12.75"/>
  <cols>
    <col min="1" max="5" width="25.7109375" style="63" customWidth="1"/>
    <col min="6" max="16384" width="9.140625" style="63" customWidth="1"/>
  </cols>
  <sheetData>
    <row r="1" spans="1:5" ht="5.25" customHeight="1">
      <c r="A1" s="60"/>
      <c r="B1" s="61"/>
      <c r="C1" s="61"/>
      <c r="D1" s="61"/>
      <c r="E1" s="62"/>
    </row>
    <row r="2" spans="1:5" s="67" customFormat="1" ht="23.25">
      <c r="A2" s="64" t="s">
        <v>226</v>
      </c>
      <c r="B2" s="65"/>
      <c r="C2" s="65"/>
      <c r="D2" s="65"/>
      <c r="E2" s="66"/>
    </row>
    <row r="3" spans="1:5" s="71" customFormat="1" ht="23.25">
      <c r="A3" s="68" t="s">
        <v>227</v>
      </c>
      <c r="B3" s="69"/>
      <c r="C3" s="69"/>
      <c r="D3" s="69"/>
      <c r="E3" s="70"/>
    </row>
    <row r="4" spans="1:5" ht="30.75" customHeight="1">
      <c r="A4" s="72" t="s">
        <v>228</v>
      </c>
      <c r="B4" s="73"/>
      <c r="C4" s="73"/>
      <c r="D4" s="73"/>
      <c r="E4" s="74"/>
    </row>
    <row r="5" spans="1:5" ht="9.95" customHeight="1">
      <c r="A5" s="75"/>
      <c r="B5" s="76"/>
      <c r="C5" s="77"/>
      <c r="D5" s="77"/>
      <c r="E5" s="78"/>
    </row>
    <row r="6" spans="1:5" s="79" customFormat="1" ht="12.75" customHeight="1">
      <c r="A6" s="2488"/>
      <c r="B6" s="2488" t="s">
        <v>229</v>
      </c>
      <c r="C6" s="2471"/>
      <c r="D6" s="2471" t="s">
        <v>230</v>
      </c>
      <c r="E6" s="2469" t="s">
        <v>231</v>
      </c>
    </row>
    <row r="7" spans="1:5" s="79" customFormat="1" ht="12.75" customHeight="1">
      <c r="A7" s="2488" t="s">
        <v>232</v>
      </c>
      <c r="B7" s="2488" t="s">
        <v>233</v>
      </c>
      <c r="C7" s="2471" t="s">
        <v>234</v>
      </c>
      <c r="D7" s="2471" t="s">
        <v>235</v>
      </c>
      <c r="E7" s="2469" t="s">
        <v>236</v>
      </c>
    </row>
    <row r="8" spans="1:5" s="79" customFormat="1" ht="12.75" customHeight="1">
      <c r="A8" s="2488" t="s">
        <v>237</v>
      </c>
      <c r="B8" s="2488" t="s">
        <v>238</v>
      </c>
      <c r="C8" s="2471" t="s">
        <v>239</v>
      </c>
      <c r="D8" s="2471" t="s">
        <v>240</v>
      </c>
      <c r="E8" s="2469" t="s">
        <v>241</v>
      </c>
    </row>
    <row r="9" spans="1:5" s="82" customFormat="1" ht="12.75">
      <c r="A9" s="2488"/>
      <c r="B9" s="80" t="s">
        <v>242</v>
      </c>
      <c r="C9" s="2518" t="s">
        <v>242</v>
      </c>
      <c r="D9" s="2518" t="s">
        <v>242</v>
      </c>
      <c r="E9" s="81" t="s">
        <v>242</v>
      </c>
    </row>
    <row r="10" spans="1:6" s="79" customFormat="1" ht="9.95" customHeight="1">
      <c r="A10" s="83"/>
      <c r="B10" s="84"/>
      <c r="C10" s="84"/>
      <c r="D10" s="85"/>
      <c r="E10" s="86"/>
      <c r="F10" s="63"/>
    </row>
    <row r="11" spans="1:5" ht="9.95" customHeight="1">
      <c r="A11" s="87"/>
      <c r="B11" s="88"/>
      <c r="C11" s="88"/>
      <c r="D11" s="88"/>
      <c r="E11" s="89"/>
    </row>
    <row r="12" spans="1:5" s="79" customFormat="1" ht="18" customHeight="1">
      <c r="A12" s="90">
        <v>1980</v>
      </c>
      <c r="B12" s="91">
        <v>71</v>
      </c>
      <c r="C12" s="91">
        <v>37</v>
      </c>
      <c r="D12" s="91">
        <v>20</v>
      </c>
      <c r="E12" s="92">
        <v>14</v>
      </c>
    </row>
    <row r="13" spans="1:5" s="79" customFormat="1" ht="10.5" customHeight="1">
      <c r="A13" s="93"/>
      <c r="B13" s="94"/>
      <c r="C13" s="94"/>
      <c r="D13" s="94"/>
      <c r="E13" s="95"/>
    </row>
    <row r="14" spans="1:5" s="79" customFormat="1" ht="18" customHeight="1">
      <c r="A14" s="93">
        <v>1985</v>
      </c>
      <c r="B14" s="94">
        <v>82</v>
      </c>
      <c r="C14" s="94">
        <v>170</v>
      </c>
      <c r="D14" s="94">
        <v>33</v>
      </c>
      <c r="E14" s="95">
        <v>-121</v>
      </c>
    </row>
    <row r="15" spans="1:5" s="79" customFormat="1" ht="10.5" customHeight="1">
      <c r="A15" s="93"/>
      <c r="B15" s="94"/>
      <c r="C15" s="94"/>
      <c r="D15" s="94"/>
      <c r="E15" s="95"/>
    </row>
    <row r="16" spans="1:5" s="79" customFormat="1" ht="18" customHeight="1">
      <c r="A16" s="93">
        <v>1990</v>
      </c>
      <c r="B16" s="94">
        <v>659</v>
      </c>
      <c r="C16" s="94">
        <v>369</v>
      </c>
      <c r="D16" s="94">
        <v>63</v>
      </c>
      <c r="E16" s="95">
        <v>227</v>
      </c>
    </row>
    <row r="17" spans="1:5" s="79" customFormat="1" ht="10.5" customHeight="1">
      <c r="A17" s="93"/>
      <c r="B17" s="94"/>
      <c r="C17" s="94"/>
      <c r="D17" s="94"/>
      <c r="E17" s="95"/>
    </row>
    <row r="18" spans="1:5" s="79" customFormat="1" ht="18" customHeight="1">
      <c r="A18" s="93">
        <v>1995</v>
      </c>
      <c r="B18" s="94">
        <v>838</v>
      </c>
      <c r="C18" s="94">
        <v>761</v>
      </c>
      <c r="D18" s="94">
        <v>138</v>
      </c>
      <c r="E18" s="95">
        <v>-61</v>
      </c>
    </row>
    <row r="19" spans="1:5" s="79" customFormat="1" ht="18" customHeight="1">
      <c r="A19" s="90">
        <v>1996</v>
      </c>
      <c r="B19" s="94">
        <v>1146</v>
      </c>
      <c r="C19" s="94">
        <v>790</v>
      </c>
      <c r="D19" s="94">
        <v>150</v>
      </c>
      <c r="E19" s="95">
        <v>206</v>
      </c>
    </row>
    <row r="20" spans="1:5" s="79" customFormat="1" ht="18" customHeight="1">
      <c r="A20" s="90">
        <v>1997</v>
      </c>
      <c r="B20" s="94">
        <v>1067</v>
      </c>
      <c r="C20" s="94">
        <v>823</v>
      </c>
      <c r="D20" s="94">
        <v>155</v>
      </c>
      <c r="E20" s="95">
        <v>89</v>
      </c>
    </row>
    <row r="21" spans="1:5" s="79" customFormat="1" ht="18" customHeight="1">
      <c r="A21" s="90">
        <v>1998</v>
      </c>
      <c r="B21" s="94">
        <v>966</v>
      </c>
      <c r="C21" s="94">
        <v>847</v>
      </c>
      <c r="D21" s="94">
        <v>158</v>
      </c>
      <c r="E21" s="95">
        <v>-39</v>
      </c>
    </row>
    <row r="22" spans="1:5" s="79" customFormat="1" ht="18" customHeight="1">
      <c r="A22" s="90">
        <v>1999</v>
      </c>
      <c r="B22" s="94">
        <v>902</v>
      </c>
      <c r="C22" s="94">
        <v>901</v>
      </c>
      <c r="D22" s="94">
        <v>161</v>
      </c>
      <c r="E22" s="95">
        <v>-160</v>
      </c>
    </row>
    <row r="23" spans="1:5" s="79" customFormat="1" ht="18" customHeight="1">
      <c r="A23" s="90">
        <v>2000</v>
      </c>
      <c r="B23" s="94">
        <v>807</v>
      </c>
      <c r="C23" s="94">
        <v>902</v>
      </c>
      <c r="D23" s="94">
        <v>167</v>
      </c>
      <c r="E23" s="95">
        <v>-262</v>
      </c>
    </row>
    <row r="24" spans="1:5" s="79" customFormat="1" ht="18" customHeight="1">
      <c r="A24" s="90">
        <v>2001</v>
      </c>
      <c r="B24" s="94">
        <v>821</v>
      </c>
      <c r="C24" s="94">
        <v>1042</v>
      </c>
      <c r="D24" s="94">
        <v>184</v>
      </c>
      <c r="E24" s="95">
        <v>-405</v>
      </c>
    </row>
    <row r="25" spans="1:5" s="79" customFormat="1" ht="18" customHeight="1">
      <c r="A25" s="90">
        <v>2002</v>
      </c>
      <c r="B25" s="94">
        <v>787</v>
      </c>
      <c r="C25" s="94">
        <v>1537</v>
      </c>
      <c r="D25" s="94">
        <v>225</v>
      </c>
      <c r="E25" s="95">
        <v>-975</v>
      </c>
    </row>
    <row r="26" spans="1:5" s="79" customFormat="1" ht="18" customHeight="1">
      <c r="A26" s="90">
        <v>2003</v>
      </c>
      <c r="B26" s="94">
        <v>948</v>
      </c>
      <c r="C26" s="94">
        <v>2488</v>
      </c>
      <c r="D26" s="94">
        <v>290</v>
      </c>
      <c r="E26" s="95">
        <v>-1830</v>
      </c>
    </row>
    <row r="27" spans="1:5" s="79" customFormat="1" ht="18" customHeight="1">
      <c r="A27" s="90">
        <v>2004</v>
      </c>
      <c r="B27" s="94">
        <v>1458</v>
      </c>
      <c r="C27" s="94">
        <v>3006</v>
      </c>
      <c r="D27" s="94">
        <v>288</v>
      </c>
      <c r="E27" s="95">
        <v>-1836</v>
      </c>
    </row>
    <row r="28" spans="1:5" s="79" customFormat="1" ht="18" customHeight="1">
      <c r="A28" s="90">
        <v>2005</v>
      </c>
      <c r="B28" s="94">
        <v>1451</v>
      </c>
      <c r="C28" s="94">
        <v>3685</v>
      </c>
      <c r="D28" s="94">
        <v>342</v>
      </c>
      <c r="E28" s="95">
        <v>-2576</v>
      </c>
    </row>
    <row r="29" spans="1:5" s="79" customFormat="1" ht="18" customHeight="1">
      <c r="A29" s="90">
        <v>2006</v>
      </c>
      <c r="B29" s="94">
        <v>1442</v>
      </c>
      <c r="C29" s="94">
        <v>4082</v>
      </c>
      <c r="D29" s="94">
        <v>405</v>
      </c>
      <c r="E29" s="95">
        <v>-3045</v>
      </c>
    </row>
    <row r="30" spans="1:5" s="79" customFormat="1" ht="18" customHeight="1">
      <c r="A30" s="90">
        <v>2007</v>
      </c>
      <c r="B30" s="94">
        <v>1476</v>
      </c>
      <c r="C30" s="94">
        <v>4266</v>
      </c>
      <c r="D30" s="94">
        <v>378</v>
      </c>
      <c r="E30" s="95">
        <v>-3168</v>
      </c>
    </row>
    <row r="31" spans="1:5" s="79" customFormat="1" ht="18" customHeight="1">
      <c r="A31" s="90">
        <v>2008</v>
      </c>
      <c r="B31" s="94">
        <v>1340</v>
      </c>
      <c r="C31" s="94">
        <v>4292</v>
      </c>
      <c r="D31" s="94">
        <v>400</v>
      </c>
      <c r="E31" s="95">
        <f>B31-C31-D31</f>
        <v>-3352</v>
      </c>
    </row>
    <row r="32" spans="1:5" s="79" customFormat="1" ht="18" customHeight="1">
      <c r="A32" s="90">
        <v>2009</v>
      </c>
      <c r="B32" s="94">
        <v>1822</v>
      </c>
      <c r="C32" s="94">
        <v>4478</v>
      </c>
      <c r="D32" s="94">
        <v>417</v>
      </c>
      <c r="E32" s="95">
        <f>B32-C32-D32</f>
        <v>-3073</v>
      </c>
    </row>
    <row r="33" spans="1:5" s="79" customFormat="1" ht="18" customHeight="1">
      <c r="A33" s="90">
        <v>2010</v>
      </c>
      <c r="B33" s="94">
        <v>2231</v>
      </c>
      <c r="C33" s="94">
        <v>5467</v>
      </c>
      <c r="D33" s="94">
        <v>449</v>
      </c>
      <c r="E33" s="95">
        <f>B33-C33-D33</f>
        <v>-3685</v>
      </c>
    </row>
    <row r="34" spans="1:5" s="79" customFormat="1" ht="18" customHeight="1">
      <c r="A34" s="90">
        <v>2011</v>
      </c>
      <c r="B34" s="94">
        <v>2072</v>
      </c>
      <c r="C34" s="94">
        <v>5340</v>
      </c>
      <c r="D34" s="94">
        <v>424</v>
      </c>
      <c r="E34" s="95">
        <f>B34-C34-D34</f>
        <v>-3692</v>
      </c>
    </row>
    <row r="35" spans="1:5" ht="5.1" customHeight="1">
      <c r="A35" s="96"/>
      <c r="B35" s="97"/>
      <c r="C35" s="97"/>
      <c r="D35" s="97"/>
      <c r="E35" s="98"/>
    </row>
    <row r="36" spans="1:5" ht="5.1" customHeight="1">
      <c r="A36" s="99"/>
      <c r="B36" s="100"/>
      <c r="C36" s="100"/>
      <c r="D36" s="100"/>
      <c r="E36" s="100"/>
    </row>
    <row r="37" spans="1:5" s="79" customFormat="1" ht="9.95" customHeight="1">
      <c r="A37" s="101" t="s">
        <v>243</v>
      </c>
      <c r="B37" s="102"/>
      <c r="C37" s="102"/>
      <c r="D37" s="102"/>
      <c r="E37" s="102"/>
    </row>
    <row r="38" spans="1:5" s="79" customFormat="1" ht="9.95" customHeight="1">
      <c r="A38" s="101" t="s">
        <v>244</v>
      </c>
      <c r="B38" s="102"/>
      <c r="C38" s="102"/>
      <c r="D38" s="102"/>
      <c r="E38" s="102"/>
    </row>
    <row r="39" ht="9.95" customHeight="1">
      <c r="A39" s="103" t="s">
        <v>245</v>
      </c>
    </row>
  </sheetData>
  <printOptions/>
  <pageMargins left="0.7" right="0.7" top="0.75" bottom="0.75" header="0.3" footer="0.3"/>
  <pageSetup fitToHeight="1" fitToWidth="1" horizontalDpi="600" verticalDpi="600" orientation="landscape" scale="8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pageSetUpPr fitToPage="1"/>
  </sheetPr>
  <dimension ref="A1:Y598"/>
  <sheetViews>
    <sheetView workbookViewId="0" topLeftCell="A1">
      <selection activeCell="R11" sqref="R11"/>
    </sheetView>
  </sheetViews>
  <sheetFormatPr defaultColWidth="9.140625" defaultRowHeight="12.75"/>
  <cols>
    <col min="1" max="1" width="2.7109375" style="9" customWidth="1"/>
    <col min="2" max="3" width="3.7109375" style="9" customWidth="1"/>
    <col min="4" max="4" width="34.8515625" style="9" customWidth="1"/>
    <col min="5" max="5" width="9.7109375" style="9" customWidth="1"/>
    <col min="6" max="6" width="2.7109375" style="9" customWidth="1"/>
    <col min="7" max="7" width="8.7109375" style="9" customWidth="1"/>
    <col min="8" max="9" width="4.7109375" style="9" customWidth="1"/>
    <col min="10" max="10" width="8.7109375" style="9" customWidth="1"/>
    <col min="11" max="11" width="5.7109375" style="9" customWidth="1"/>
    <col min="12" max="12" width="9.7109375" style="9" customWidth="1"/>
    <col min="13" max="14" width="4.7109375" style="9" customWidth="1"/>
    <col min="15" max="15" width="13.7109375" style="9" customWidth="1"/>
    <col min="16" max="16" width="11.7109375" style="9" customWidth="1"/>
    <col min="17" max="17" width="3.421875" style="9" customWidth="1"/>
    <col min="18" max="18" width="9.140625" style="9" customWidth="1"/>
    <col min="19" max="19" width="31.421875" style="9" bestFit="1" customWidth="1"/>
    <col min="20" max="20" width="14.7109375" style="9" bestFit="1" customWidth="1"/>
    <col min="21" max="21" width="13.7109375" style="9" bestFit="1" customWidth="1"/>
    <col min="22" max="22" width="11.8515625" style="9" bestFit="1" customWidth="1"/>
    <col min="23" max="23" width="12.00390625" style="9" bestFit="1" customWidth="1"/>
    <col min="24" max="24" width="9.140625" style="9" customWidth="1"/>
    <col min="25" max="25" width="11.00390625" style="9" bestFit="1" customWidth="1"/>
    <col min="26" max="26" width="10.00390625" style="9" bestFit="1" customWidth="1"/>
    <col min="27" max="28" width="11.00390625" style="9" bestFit="1" customWidth="1"/>
    <col min="29" max="16384" width="9.140625" style="9" customWidth="1"/>
  </cols>
  <sheetData>
    <row r="1" spans="1:17" ht="12.75">
      <c r="A1" s="634"/>
      <c r="B1" s="635"/>
      <c r="C1" s="635"/>
      <c r="D1" s="635"/>
      <c r="E1" s="635"/>
      <c r="F1" s="635"/>
      <c r="G1" s="635"/>
      <c r="H1" s="635"/>
      <c r="I1" s="635"/>
      <c r="J1" s="635"/>
      <c r="K1" s="635"/>
      <c r="L1" s="635"/>
      <c r="M1" s="635"/>
      <c r="N1" s="635"/>
      <c r="O1" s="635"/>
      <c r="P1" s="635"/>
      <c r="Q1" s="736"/>
    </row>
    <row r="2" spans="1:22" s="13" customFormat="1" ht="23.25">
      <c r="A2" s="1079" t="s">
        <v>610</v>
      </c>
      <c r="B2" s="11"/>
      <c r="C2" s="688"/>
      <c r="D2" s="11"/>
      <c r="E2" s="688"/>
      <c r="F2" s="688"/>
      <c r="G2" s="688"/>
      <c r="H2" s="688"/>
      <c r="I2" s="688"/>
      <c r="J2" s="688"/>
      <c r="K2" s="688"/>
      <c r="L2" s="688"/>
      <c r="M2" s="688"/>
      <c r="N2" s="688"/>
      <c r="O2" s="688"/>
      <c r="P2" s="517"/>
      <c r="Q2" s="793"/>
      <c r="V2" s="9"/>
    </row>
    <row r="3" spans="1:17" ht="20.25">
      <c r="A3" s="1080" t="s">
        <v>611</v>
      </c>
      <c r="B3" s="11"/>
      <c r="C3" s="688"/>
      <c r="D3" s="519"/>
      <c r="E3" s="688"/>
      <c r="F3" s="688"/>
      <c r="G3" s="688"/>
      <c r="H3" s="688"/>
      <c r="I3" s="688"/>
      <c r="J3" s="688"/>
      <c r="K3" s="688"/>
      <c r="L3" s="688"/>
      <c r="M3" s="688"/>
      <c r="N3" s="688"/>
      <c r="O3" s="688"/>
      <c r="P3" s="517"/>
      <c r="Q3" s="793"/>
    </row>
    <row r="4" spans="1:17" ht="20.25">
      <c r="A4" s="1080" t="s">
        <v>228</v>
      </c>
      <c r="B4" s="11"/>
      <c r="C4" s="688"/>
      <c r="D4" s="519"/>
      <c r="E4" s="688"/>
      <c r="F4" s="688"/>
      <c r="G4" s="688"/>
      <c r="H4" s="688"/>
      <c r="I4" s="688"/>
      <c r="J4" s="688"/>
      <c r="K4" s="688"/>
      <c r="L4" s="688"/>
      <c r="M4" s="688"/>
      <c r="N4" s="688"/>
      <c r="O4" s="688"/>
      <c r="P4" s="517"/>
      <c r="Q4" s="793"/>
    </row>
    <row r="5" spans="1:17" ht="20.25">
      <c r="A5" s="1080"/>
      <c r="B5" s="11"/>
      <c r="C5" s="688"/>
      <c r="D5" s="519"/>
      <c r="E5" s="688"/>
      <c r="F5" s="688"/>
      <c r="G5" s="688"/>
      <c r="H5" s="688"/>
      <c r="I5" s="688"/>
      <c r="J5" s="688"/>
      <c r="K5" s="688"/>
      <c r="L5" s="688"/>
      <c r="M5" s="688"/>
      <c r="N5" s="688"/>
      <c r="O5" s="688"/>
      <c r="P5" s="688"/>
      <c r="Q5" s="793"/>
    </row>
    <row r="6" spans="1:22" s="37" customFormat="1" ht="12.75">
      <c r="A6" s="161"/>
      <c r="B6" s="162"/>
      <c r="C6" s="692"/>
      <c r="D6" s="692"/>
      <c r="E6" s="2699" t="s">
        <v>612</v>
      </c>
      <c r="F6" s="2700"/>
      <c r="G6" s="2700"/>
      <c r="H6" s="2700"/>
      <c r="I6" s="166"/>
      <c r="J6" s="162"/>
      <c r="K6" s="162"/>
      <c r="L6" s="162"/>
      <c r="M6" s="575"/>
      <c r="N6" s="166"/>
      <c r="O6" s="740"/>
      <c r="P6" s="740"/>
      <c r="Q6" s="741"/>
      <c r="V6" s="9"/>
    </row>
    <row r="7" spans="1:22" s="37" customFormat="1" ht="12.75">
      <c r="A7" s="526" t="s">
        <v>405</v>
      </c>
      <c r="B7" s="245"/>
      <c r="C7" s="245"/>
      <c r="D7" s="245"/>
      <c r="E7" s="2701"/>
      <c r="F7" s="2637"/>
      <c r="G7" s="2637"/>
      <c r="H7" s="2637"/>
      <c r="I7" s="2636" t="s">
        <v>613</v>
      </c>
      <c r="J7" s="2637"/>
      <c r="K7" s="2637"/>
      <c r="L7" s="2637"/>
      <c r="M7" s="2704"/>
      <c r="N7" s="2636" t="s">
        <v>614</v>
      </c>
      <c r="O7" s="2637"/>
      <c r="P7" s="2637"/>
      <c r="Q7" s="2474"/>
      <c r="V7" s="9"/>
    </row>
    <row r="8" spans="1:17" s="32" customFormat="1" ht="12.75">
      <c r="A8" s="746"/>
      <c r="B8" s="1081"/>
      <c r="C8" s="707"/>
      <c r="D8" s="707"/>
      <c r="E8" s="2702"/>
      <c r="F8" s="2703"/>
      <c r="G8" s="2703"/>
      <c r="H8" s="2703"/>
      <c r="I8" s="2645" t="s">
        <v>438</v>
      </c>
      <c r="J8" s="2705"/>
      <c r="K8" s="2705"/>
      <c r="L8" s="2705"/>
      <c r="M8" s="2646"/>
      <c r="N8" s="1082"/>
      <c r="O8" s="182"/>
      <c r="P8" s="182"/>
      <c r="Q8" s="1083"/>
    </row>
    <row r="9" spans="1:17" ht="12.75">
      <c r="A9" s="749"/>
      <c r="B9" s="189"/>
      <c r="C9" s="534"/>
      <c r="D9" s="185"/>
      <c r="E9" s="2224"/>
      <c r="F9" s="2225"/>
      <c r="G9" s="2225"/>
      <c r="H9" s="2225"/>
      <c r="I9" s="2226"/>
      <c r="J9" s="2225"/>
      <c r="K9" s="2225"/>
      <c r="L9" s="2227"/>
      <c r="M9" s="2227"/>
      <c r="N9" s="1084"/>
      <c r="O9" s="189"/>
      <c r="P9" s="189"/>
      <c r="Q9" s="1085"/>
    </row>
    <row r="10" spans="1:17" s="37" customFormat="1" ht="12.75">
      <c r="A10" s="859"/>
      <c r="B10" s="2140" t="s">
        <v>407</v>
      </c>
      <c r="C10" s="537"/>
      <c r="D10" s="538"/>
      <c r="E10" s="2228">
        <v>2328</v>
      </c>
      <c r="F10" s="2229"/>
      <c r="G10" s="2230">
        <f>E10/$E$33</f>
        <v>0.0882587102399818</v>
      </c>
      <c r="H10" s="2230"/>
      <c r="I10" s="2231"/>
      <c r="J10" s="2228">
        <v>586</v>
      </c>
      <c r="K10" s="2229"/>
      <c r="L10" s="2230">
        <f>J10/$J$33</f>
        <v>0.01752025592728795</v>
      </c>
      <c r="M10" s="2232"/>
      <c r="N10" s="651"/>
      <c r="O10" s="39">
        <v>37434901.05</v>
      </c>
      <c r="P10" s="464">
        <f>O10/$O$33</f>
        <v>0.016779426735911554</v>
      </c>
      <c r="Q10" s="1086"/>
    </row>
    <row r="11" spans="1:17" s="37" customFormat="1" ht="13.5" customHeight="1">
      <c r="A11" s="859"/>
      <c r="B11" s="2140" t="s">
        <v>408</v>
      </c>
      <c r="C11" s="537"/>
      <c r="D11" s="538"/>
      <c r="E11" s="2233">
        <f>SUM(E12:E20)</f>
        <v>6512</v>
      </c>
      <c r="F11" s="2229"/>
      <c r="G11" s="2230">
        <f>E11/$E$33</f>
        <v>0.24688175304242332</v>
      </c>
      <c r="H11" s="2230"/>
      <c r="I11" s="2231"/>
      <c r="J11" s="2233">
        <v>14975</v>
      </c>
      <c r="K11" s="2229"/>
      <c r="L11" s="2230">
        <v>0.448</v>
      </c>
      <c r="M11" s="2232"/>
      <c r="N11" s="651"/>
      <c r="O11" s="44">
        <f>SUM(O12:O20)</f>
        <v>1073290572.69</v>
      </c>
      <c r="P11" s="464">
        <f>O11/$O$33</f>
        <v>0.4810804897478529</v>
      </c>
      <c r="Q11" s="1086"/>
    </row>
    <row r="12" spans="1:17" s="1093" customFormat="1" ht="12.75">
      <c r="A12" s="859"/>
      <c r="B12" s="537"/>
      <c r="C12" s="545" t="s">
        <v>615</v>
      </c>
      <c r="D12" s="549"/>
      <c r="E12" s="2234">
        <v>589</v>
      </c>
      <c r="F12" s="2235"/>
      <c r="G12" s="2236">
        <f>+E12/E$33</f>
        <v>0.02233006027978921</v>
      </c>
      <c r="H12" s="2236"/>
      <c r="I12" s="2237"/>
      <c r="J12" s="2234">
        <v>1827</v>
      </c>
      <c r="K12" s="2235"/>
      <c r="L12" s="2236">
        <f>+J12/J$33</f>
        <v>0.05462373307023052</v>
      </c>
      <c r="M12" s="2238"/>
      <c r="N12" s="1091"/>
      <c r="O12" s="1087">
        <v>132287870.1</v>
      </c>
      <c r="P12" s="1089">
        <f>+O12/O$33</f>
        <v>0.059295325007750616</v>
      </c>
      <c r="Q12" s="1092"/>
    </row>
    <row r="13" spans="1:17" s="1093" customFormat="1" ht="12.75">
      <c r="A13" s="859"/>
      <c r="B13" s="537"/>
      <c r="C13" s="545" t="s">
        <v>410</v>
      </c>
      <c r="D13" s="549"/>
      <c r="E13" s="2239">
        <v>1081</v>
      </c>
      <c r="F13" s="2235"/>
      <c r="G13" s="2236">
        <f aca="true" t="shared" si="0" ref="G13:G20">+E13/E$33</f>
        <v>0.04098267429957918</v>
      </c>
      <c r="H13" s="2236"/>
      <c r="I13" s="2237"/>
      <c r="J13" s="2239">
        <v>575</v>
      </c>
      <c r="K13" s="2235"/>
      <c r="L13" s="2236">
        <f aca="true" t="shared" si="1" ref="L13:L20">+J13/J$33</f>
        <v>0.01719137740305558</v>
      </c>
      <c r="M13" s="2238"/>
      <c r="N13" s="1091"/>
      <c r="O13" s="1094">
        <v>45074945.34</v>
      </c>
      <c r="P13" s="1089">
        <f aca="true" t="shared" si="2" ref="P13:P24">+O13/O$33</f>
        <v>0.020203919918141418</v>
      </c>
      <c r="Q13" s="1092"/>
    </row>
    <row r="14" spans="1:17" s="1093" customFormat="1" ht="12.75">
      <c r="A14" s="859"/>
      <c r="B14" s="537"/>
      <c r="C14" s="545" t="s">
        <v>616</v>
      </c>
      <c r="D14" s="549"/>
      <c r="E14" s="2239">
        <v>634</v>
      </c>
      <c r="F14" s="2235"/>
      <c r="G14" s="2236">
        <f t="shared" si="0"/>
        <v>0.02403609204989195</v>
      </c>
      <c r="H14" s="2236"/>
      <c r="I14" s="2237"/>
      <c r="J14" s="2239">
        <v>1292</v>
      </c>
      <c r="K14" s="2235"/>
      <c r="L14" s="2236">
        <f t="shared" si="1"/>
        <v>0.03862827757347445</v>
      </c>
      <c r="M14" s="2238"/>
      <c r="N14" s="1091"/>
      <c r="O14" s="1094">
        <v>71237081.81</v>
      </c>
      <c r="P14" s="1089">
        <f t="shared" si="2"/>
        <v>0.03193056109630168</v>
      </c>
      <c r="Q14" s="1092"/>
    </row>
    <row r="15" spans="1:17" s="1093" customFormat="1" ht="12.75">
      <c r="A15" s="859"/>
      <c r="B15" s="537"/>
      <c r="C15" s="545" t="s">
        <v>525</v>
      </c>
      <c r="D15" s="549"/>
      <c r="E15" s="2239">
        <v>768</v>
      </c>
      <c r="F15" s="2235"/>
      <c r="G15" s="2236">
        <f t="shared" si="0"/>
        <v>0.02911627554308678</v>
      </c>
      <c r="H15" s="2236"/>
      <c r="I15" s="2237"/>
      <c r="J15" s="2239">
        <v>1846</v>
      </c>
      <c r="K15" s="2235"/>
      <c r="L15" s="2236">
        <f t="shared" si="1"/>
        <v>0.05519179597572278</v>
      </c>
      <c r="M15" s="2238"/>
      <c r="N15" s="1091"/>
      <c r="O15" s="1094">
        <v>130597023</v>
      </c>
      <c r="P15" s="1089">
        <f t="shared" si="2"/>
        <v>0.0585374374685747</v>
      </c>
      <c r="Q15" s="1092"/>
    </row>
    <row r="16" spans="1:17" s="1093" customFormat="1" ht="12.75">
      <c r="A16" s="859"/>
      <c r="B16" s="537"/>
      <c r="C16" s="545" t="s">
        <v>413</v>
      </c>
      <c r="D16" s="549"/>
      <c r="E16" s="2239">
        <v>276</v>
      </c>
      <c r="F16" s="2235"/>
      <c r="G16" s="2236">
        <f t="shared" si="0"/>
        <v>0.010463661523296811</v>
      </c>
      <c r="H16" s="2236"/>
      <c r="I16" s="2237"/>
      <c r="J16" s="2239">
        <v>1918</v>
      </c>
      <c r="K16" s="2235"/>
      <c r="L16" s="2236">
        <f t="shared" si="1"/>
        <v>0.05734445540706192</v>
      </c>
      <c r="M16" s="2238"/>
      <c r="N16" s="1091"/>
      <c r="O16" s="1094">
        <v>188676528.4</v>
      </c>
      <c r="P16" s="1089">
        <f t="shared" si="2"/>
        <v>0.08457038475526933</v>
      </c>
      <c r="Q16" s="1092"/>
    </row>
    <row r="17" spans="1:17" s="1093" customFormat="1" ht="12.75">
      <c r="A17" s="859"/>
      <c r="B17" s="537"/>
      <c r="C17" s="545" t="s">
        <v>617</v>
      </c>
      <c r="D17" s="549"/>
      <c r="E17" s="2239">
        <v>249</v>
      </c>
      <c r="F17" s="2235"/>
      <c r="G17" s="2236">
        <f t="shared" si="0"/>
        <v>0.009440042461235167</v>
      </c>
      <c r="H17" s="2236"/>
      <c r="I17" s="2237"/>
      <c r="J17" s="2239">
        <v>568</v>
      </c>
      <c r="K17" s="2235"/>
      <c r="L17" s="2236">
        <f t="shared" si="1"/>
        <v>0.016982091069453163</v>
      </c>
      <c r="M17" s="2238"/>
      <c r="N17" s="1091"/>
      <c r="O17" s="1094">
        <v>39360770.31</v>
      </c>
      <c r="P17" s="1089">
        <f t="shared" si="2"/>
        <v>0.017642658138819572</v>
      </c>
      <c r="Q17" s="1092"/>
    </row>
    <row r="18" spans="1:17" s="1093" customFormat="1" ht="12.75">
      <c r="A18" s="859"/>
      <c r="B18" s="537"/>
      <c r="C18" s="545" t="s">
        <v>414</v>
      </c>
      <c r="D18" s="549"/>
      <c r="E18" s="2239">
        <v>370</v>
      </c>
      <c r="F18" s="2235"/>
      <c r="G18" s="2236">
        <f t="shared" si="0"/>
        <v>0.01402737233195587</v>
      </c>
      <c r="H18" s="2236"/>
      <c r="I18" s="2237"/>
      <c r="J18" s="2239">
        <v>517</v>
      </c>
      <c r="K18" s="2235"/>
      <c r="L18" s="2236">
        <f t="shared" si="1"/>
        <v>0.015457290638921279</v>
      </c>
      <c r="M18" s="2238"/>
      <c r="N18" s="1091"/>
      <c r="O18" s="1094">
        <v>59390768.41</v>
      </c>
      <c r="P18" s="1089">
        <f t="shared" si="2"/>
        <v>0.026620694041478852</v>
      </c>
      <c r="Q18" s="1092"/>
    </row>
    <row r="19" spans="1:17" s="1093" customFormat="1" ht="12.75">
      <c r="A19" s="859"/>
      <c r="B19" s="537"/>
      <c r="C19" s="545" t="s">
        <v>415</v>
      </c>
      <c r="D19" s="549"/>
      <c r="E19" s="2239">
        <v>321</v>
      </c>
      <c r="F19" s="2235"/>
      <c r="G19" s="2236">
        <f t="shared" si="0"/>
        <v>0.012169693293399553</v>
      </c>
      <c r="H19" s="2236"/>
      <c r="I19" s="2237"/>
      <c r="J19" s="2239">
        <v>343</v>
      </c>
      <c r="K19" s="2235"/>
      <c r="L19" s="2236">
        <f t="shared" si="1"/>
        <v>0.010255030346518373</v>
      </c>
      <c r="M19" s="2238"/>
      <c r="N19" s="1091"/>
      <c r="O19" s="1094">
        <v>42252786.66</v>
      </c>
      <c r="P19" s="1089">
        <f t="shared" si="2"/>
        <v>0.018938945162500196</v>
      </c>
      <c r="Q19" s="1092"/>
    </row>
    <row r="20" spans="1:17" s="1093" customFormat="1" ht="12.75">
      <c r="A20" s="859"/>
      <c r="B20" s="537"/>
      <c r="C20" s="545" t="s">
        <v>416</v>
      </c>
      <c r="D20" s="549"/>
      <c r="E20" s="2239">
        <v>2224</v>
      </c>
      <c r="F20" s="2235"/>
      <c r="G20" s="2236">
        <f t="shared" si="0"/>
        <v>0.0843158812601888</v>
      </c>
      <c r="H20" s="2236"/>
      <c r="I20" s="2237"/>
      <c r="J20" s="2239">
        <v>6089</v>
      </c>
      <c r="K20" s="2235"/>
      <c r="L20" s="2236">
        <f t="shared" si="1"/>
        <v>0.18204921218644424</v>
      </c>
      <c r="M20" s="2238"/>
      <c r="N20" s="1091"/>
      <c r="O20" s="1094">
        <v>364412798.66</v>
      </c>
      <c r="P20" s="1089">
        <f t="shared" si="2"/>
        <v>0.1633405641590165</v>
      </c>
      <c r="Q20" s="1092"/>
    </row>
    <row r="21" spans="1:17" s="1095" customFormat="1" ht="12.75">
      <c r="A21" s="859"/>
      <c r="B21" s="2140" t="s">
        <v>417</v>
      </c>
      <c r="C21" s="537"/>
      <c r="D21" s="538"/>
      <c r="E21" s="2233">
        <f>SUM(E22:E24)</f>
        <v>957</v>
      </c>
      <c r="F21" s="2229"/>
      <c r="G21" s="2230">
        <f>E21/$E$33</f>
        <v>0.036281608977518295</v>
      </c>
      <c r="H21" s="2230"/>
      <c r="I21" s="2231"/>
      <c r="J21" s="2233">
        <v>2395</v>
      </c>
      <c r="K21" s="2229"/>
      <c r="L21" s="2230">
        <v>0.072</v>
      </c>
      <c r="M21" s="2232"/>
      <c r="N21" s="651"/>
      <c r="O21" s="44">
        <f>SUM(O22:O24)</f>
        <v>262986875.3</v>
      </c>
      <c r="P21" s="464">
        <f>O21/$O$33</f>
        <v>0.11787847390617474</v>
      </c>
      <c r="Q21" s="1086"/>
    </row>
    <row r="22" spans="1:17" s="1093" customFormat="1" ht="12.75">
      <c r="A22" s="859"/>
      <c r="B22" s="537"/>
      <c r="C22" s="545" t="s">
        <v>418</v>
      </c>
      <c r="D22" s="549"/>
      <c r="E22" s="2239">
        <v>54</v>
      </c>
      <c r="F22" s="2235"/>
      <c r="G22" s="2236">
        <f>+E22/E$33</f>
        <v>0.002047238124123289</v>
      </c>
      <c r="H22" s="2236"/>
      <c r="I22" s="2237"/>
      <c r="J22" s="2239">
        <v>589</v>
      </c>
      <c r="K22" s="2235"/>
      <c r="L22" s="2236">
        <f>+J22/J$33</f>
        <v>0.01760995007026041</v>
      </c>
      <c r="M22" s="2238"/>
      <c r="N22" s="1091"/>
      <c r="O22" s="1094">
        <v>114827732.8</v>
      </c>
      <c r="P22" s="1089">
        <f t="shared" si="2"/>
        <v>0.05146917650977545</v>
      </c>
      <c r="Q22" s="1096"/>
    </row>
    <row r="23" spans="1:17" s="1093" customFormat="1" ht="12.75">
      <c r="A23" s="859"/>
      <c r="B23" s="537"/>
      <c r="C23" s="545" t="s">
        <v>618</v>
      </c>
      <c r="D23" s="549"/>
      <c r="E23" s="2234">
        <v>525</v>
      </c>
      <c r="F23" s="2235"/>
      <c r="G23" s="2236">
        <f>+E23/E$33</f>
        <v>0.01990370398453198</v>
      </c>
      <c r="H23" s="2236"/>
      <c r="I23" s="2237"/>
      <c r="J23" s="2234">
        <v>731</v>
      </c>
      <c r="K23" s="2235"/>
      <c r="L23" s="2236">
        <f>+J23/J$33</f>
        <v>0.021855472837623704</v>
      </c>
      <c r="M23" s="2238"/>
      <c r="N23" s="1091"/>
      <c r="O23" s="1087">
        <v>46130511.7</v>
      </c>
      <c r="P23" s="1089">
        <f t="shared" si="2"/>
        <v>0.020677055893012997</v>
      </c>
      <c r="Q23" s="1096"/>
    </row>
    <row r="24" spans="1:17" s="1093" customFormat="1" ht="12.75">
      <c r="A24" s="859"/>
      <c r="B24" s="537"/>
      <c r="C24" s="545" t="s">
        <v>527</v>
      </c>
      <c r="D24" s="549"/>
      <c r="E24" s="2239">
        <v>378</v>
      </c>
      <c r="F24" s="2235"/>
      <c r="G24" s="2236">
        <f>+E24/E$33</f>
        <v>0.014330666868863024</v>
      </c>
      <c r="H24" s="2236"/>
      <c r="I24" s="2237"/>
      <c r="J24" s="2239">
        <v>1076</v>
      </c>
      <c r="K24" s="2235"/>
      <c r="L24" s="2236">
        <f>+J24/J$33</f>
        <v>0.032170299279457054</v>
      </c>
      <c r="M24" s="2238"/>
      <c r="N24" s="1091"/>
      <c r="O24" s="1094">
        <v>102028630.8</v>
      </c>
      <c r="P24" s="1089">
        <f t="shared" si="2"/>
        <v>0.04573224150338629</v>
      </c>
      <c r="Q24" s="1096"/>
    </row>
    <row r="25" spans="1:17" s="37" customFormat="1" ht="12.75">
      <c r="A25" s="859"/>
      <c r="B25" s="2140" t="s">
        <v>420</v>
      </c>
      <c r="C25" s="537"/>
      <c r="D25" s="538"/>
      <c r="E25" s="2228">
        <v>667</v>
      </c>
      <c r="F25" s="2229"/>
      <c r="G25" s="2230">
        <f>E25/$E$33</f>
        <v>0.025287182014633963</v>
      </c>
      <c r="H25" s="2230"/>
      <c r="I25" s="2231"/>
      <c r="J25" s="2228">
        <v>2389</v>
      </c>
      <c r="K25" s="2229"/>
      <c r="L25" s="2230">
        <f>J25/$J$33</f>
        <v>0.07142643585373876</v>
      </c>
      <c r="M25" s="2232"/>
      <c r="N25" s="651"/>
      <c r="O25" s="43">
        <v>145105403.6</v>
      </c>
      <c r="P25" s="464">
        <f>O25/$O$33</f>
        <v>0.06504052155604874</v>
      </c>
      <c r="Q25" s="1086"/>
    </row>
    <row r="26" spans="1:17" s="37" customFormat="1" ht="12.75">
      <c r="A26" s="859"/>
      <c r="B26" s="2140" t="s">
        <v>421</v>
      </c>
      <c r="C26" s="537"/>
      <c r="D26" s="538"/>
      <c r="E26" s="2228">
        <v>1898</v>
      </c>
      <c r="F26" s="2229"/>
      <c r="G26" s="2230">
        <f>E26/$E$33</f>
        <v>0.07195662888122227</v>
      </c>
      <c r="H26" s="2230"/>
      <c r="I26" s="2231"/>
      <c r="J26" s="2228">
        <v>843</v>
      </c>
      <c r="K26" s="2229"/>
      <c r="L26" s="2230">
        <f>J26/$J$33</f>
        <v>0.025204054175262357</v>
      </c>
      <c r="M26" s="2232"/>
      <c r="N26" s="651"/>
      <c r="O26" s="43">
        <v>42348235.99</v>
      </c>
      <c r="P26" s="464">
        <f>O26/$O$33</f>
        <v>0.018981728367338586</v>
      </c>
      <c r="Q26" s="1086"/>
    </row>
    <row r="27" spans="1:17" s="37" customFormat="1" ht="12.75">
      <c r="A27" s="859"/>
      <c r="B27" s="2140" t="s">
        <v>422</v>
      </c>
      <c r="C27" s="537"/>
      <c r="D27" s="538"/>
      <c r="E27" s="2233">
        <v>1187</v>
      </c>
      <c r="F27" s="2229"/>
      <c r="G27" s="2230">
        <f>E27/$E$33</f>
        <v>0.04500132691359897</v>
      </c>
      <c r="H27" s="2230"/>
      <c r="I27" s="2231"/>
      <c r="J27" s="2233">
        <v>1847</v>
      </c>
      <c r="K27" s="2229"/>
      <c r="L27" s="2230">
        <f>J27/$J$33</f>
        <v>0.05522169402338027</v>
      </c>
      <c r="M27" s="2232"/>
      <c r="N27" s="651"/>
      <c r="O27" s="44">
        <v>94538393.41</v>
      </c>
      <c r="P27" s="464">
        <f>O27/$O$33</f>
        <v>0.04237489619206243</v>
      </c>
      <c r="Q27" s="1086"/>
    </row>
    <row r="28" spans="1:17" s="37" customFormat="1" ht="12.75">
      <c r="A28" s="859"/>
      <c r="B28" s="2140" t="s">
        <v>423</v>
      </c>
      <c r="C28" s="537"/>
      <c r="D28" s="538"/>
      <c r="E28" s="2233">
        <v>4778</v>
      </c>
      <c r="F28" s="2229"/>
      <c r="G28" s="2230">
        <f>E28/$E$33</f>
        <v>0.1811426621677977</v>
      </c>
      <c r="H28" s="2230"/>
      <c r="I28" s="2231"/>
      <c r="J28" s="2233">
        <v>4072</v>
      </c>
      <c r="K28" s="2229"/>
      <c r="L28" s="2230">
        <f>J28/$J$33</f>
        <v>0.121744850061291</v>
      </c>
      <c r="M28" s="2232"/>
      <c r="N28" s="651"/>
      <c r="O28" s="44">
        <v>192670389.6</v>
      </c>
      <c r="P28" s="464">
        <f>O28/$O$33</f>
        <v>0.086360551137953</v>
      </c>
      <c r="Q28" s="1086"/>
    </row>
    <row r="29" spans="1:17" s="37" customFormat="1" ht="12.75">
      <c r="A29" s="859"/>
      <c r="B29" s="2140" t="s">
        <v>424</v>
      </c>
      <c r="C29" s="537"/>
      <c r="D29" s="538"/>
      <c r="E29" s="2233">
        <f>SUM(E30:E31)</f>
        <v>7083</v>
      </c>
      <c r="F29" s="2229"/>
      <c r="G29" s="2230">
        <f>E29/$E$33</f>
        <v>0.2685294006141714</v>
      </c>
      <c r="H29" s="2230"/>
      <c r="I29" s="2231"/>
      <c r="J29" s="2233">
        <v>6111</v>
      </c>
      <c r="K29" s="2229"/>
      <c r="L29" s="2230">
        <v>0.183</v>
      </c>
      <c r="M29" s="2232"/>
      <c r="N29" s="651"/>
      <c r="O29" s="44">
        <f>SUM(O30:O31)</f>
        <v>363381394.5</v>
      </c>
      <c r="P29" s="464">
        <f>O29/$O$33</f>
        <v>0.16287825839481215</v>
      </c>
      <c r="Q29" s="1086"/>
    </row>
    <row r="30" spans="1:17" s="1093" customFormat="1" ht="12.75">
      <c r="A30" s="859"/>
      <c r="B30" s="537"/>
      <c r="C30" s="545" t="s">
        <v>529</v>
      </c>
      <c r="D30" s="549"/>
      <c r="E30" s="2234">
        <v>2031</v>
      </c>
      <c r="F30" s="2235"/>
      <c r="G30" s="2236">
        <f>+E30/E$33</f>
        <v>0.07699890055730371</v>
      </c>
      <c r="H30" s="2236"/>
      <c r="I30" s="2237"/>
      <c r="J30" s="2234">
        <v>3073</v>
      </c>
      <c r="K30" s="2235"/>
      <c r="L30" s="2236">
        <f>+J30/J$33</f>
        <v>0.09187670045146051</v>
      </c>
      <c r="M30" s="2238"/>
      <c r="N30" s="1091"/>
      <c r="O30" s="1087">
        <v>183482009.3</v>
      </c>
      <c r="P30" s="1089">
        <f>+O30/O$33</f>
        <v>0.08224204809023244</v>
      </c>
      <c r="Q30" s="1096"/>
    </row>
    <row r="31" spans="1:17" s="37" customFormat="1" ht="12.75">
      <c r="A31" s="859"/>
      <c r="B31" s="537"/>
      <c r="C31" s="545" t="s">
        <v>530</v>
      </c>
      <c r="D31" s="549"/>
      <c r="E31" s="2234">
        <v>5052</v>
      </c>
      <c r="F31" s="2235"/>
      <c r="G31" s="2236">
        <f>+E31/E$33</f>
        <v>0.19153050005686773</v>
      </c>
      <c r="H31" s="2236"/>
      <c r="I31" s="2237"/>
      <c r="J31" s="2234">
        <v>3038</v>
      </c>
      <c r="K31" s="2235"/>
      <c r="L31" s="2236">
        <f>+J31/J$33</f>
        <v>0.09083026878344844</v>
      </c>
      <c r="M31" s="2238"/>
      <c r="N31" s="1091"/>
      <c r="O31" s="1087">
        <v>179899385.2</v>
      </c>
      <c r="P31" s="1089">
        <f>+O31/O$33</f>
        <v>0.0806362103045797</v>
      </c>
      <c r="Q31" s="1096"/>
    </row>
    <row r="32" spans="1:17" s="37" customFormat="1" ht="12.75">
      <c r="A32" s="859"/>
      <c r="B32" s="2140" t="s">
        <v>531</v>
      </c>
      <c r="C32" s="537"/>
      <c r="D32" s="538"/>
      <c r="E32" s="2233">
        <v>967</v>
      </c>
      <c r="F32" s="2229"/>
      <c r="G32" s="2230">
        <f>E32/$E$33</f>
        <v>0.036660727148652233</v>
      </c>
      <c r="H32" s="2230"/>
      <c r="I32" s="2231"/>
      <c r="J32" s="2233">
        <v>229</v>
      </c>
      <c r="K32" s="2229"/>
      <c r="L32" s="2230">
        <f>J32/$J$33</f>
        <v>0.006846652913564745</v>
      </c>
      <c r="M32" s="2232"/>
      <c r="N32" s="651"/>
      <c r="O32" s="44">
        <v>19243833.99</v>
      </c>
      <c r="P32" s="464">
        <f>O32/$O$33</f>
        <v>0.008625653961846108</v>
      </c>
      <c r="Q32" s="1086"/>
    </row>
    <row r="33" spans="1:17" s="37" customFormat="1" ht="12.75">
      <c r="A33" s="859"/>
      <c r="B33" s="2140" t="s">
        <v>262</v>
      </c>
      <c r="C33" s="537"/>
      <c r="D33" s="538"/>
      <c r="E33" s="2228">
        <f>SUM(E10:E11,E21,E25:E29,E32)</f>
        <v>26377</v>
      </c>
      <c r="F33" s="2229"/>
      <c r="G33" s="2230">
        <f>E33/$E$33</f>
        <v>1</v>
      </c>
      <c r="H33" s="2230"/>
      <c r="I33" s="2231"/>
      <c r="J33" s="2228">
        <f>SUM(J10:J11,J21,J25:J29,J32)</f>
        <v>33447</v>
      </c>
      <c r="K33" s="2229"/>
      <c r="L33" s="2230">
        <f>J33/$J$33</f>
        <v>1</v>
      </c>
      <c r="M33" s="2232"/>
      <c r="N33" s="651"/>
      <c r="O33" s="39">
        <f>SUM(O10,O12:O20,O22:O28,O30:O32)</f>
        <v>2231000000.1299996</v>
      </c>
      <c r="P33" s="464">
        <f>O33/$O$33</f>
        <v>1</v>
      </c>
      <c r="Q33" s="1086"/>
    </row>
    <row r="34" spans="1:25" ht="13.5">
      <c r="A34" s="1097"/>
      <c r="B34" s="1098"/>
      <c r="C34" s="1099"/>
      <c r="D34" s="1100"/>
      <c r="E34" s="2240"/>
      <c r="F34" s="2241"/>
      <c r="G34" s="2241"/>
      <c r="H34" s="2241"/>
      <c r="I34" s="2242"/>
      <c r="J34" s="2243"/>
      <c r="K34" s="2243"/>
      <c r="L34" s="2243"/>
      <c r="M34" s="2243"/>
      <c r="N34" s="1101"/>
      <c r="O34" s="1102"/>
      <c r="P34" s="1102"/>
      <c r="Q34" s="1104"/>
      <c r="U34"/>
      <c r="Y34" s="1093"/>
    </row>
    <row r="35" spans="1:22" s="375" customFormat="1" ht="12.75">
      <c r="A35" s="146"/>
      <c r="B35" s="146"/>
      <c r="C35" s="146"/>
      <c r="D35" s="146"/>
      <c r="E35" s="146"/>
      <c r="F35" s="146"/>
      <c r="G35" s="146"/>
      <c r="H35" s="146"/>
      <c r="I35" s="146"/>
      <c r="J35" s="146"/>
      <c r="K35" s="146"/>
      <c r="L35" s="146"/>
      <c r="M35" s="146"/>
      <c r="N35" s="151"/>
      <c r="O35" s="151"/>
      <c r="P35" s="512"/>
      <c r="Q35" s="512"/>
      <c r="T35" s="9"/>
      <c r="U35"/>
      <c r="V35" s="9"/>
    </row>
    <row r="36" spans="1:22" s="375" customFormat="1" ht="12.75">
      <c r="A36" s="978" t="s">
        <v>544</v>
      </c>
      <c r="B36" s="978"/>
      <c r="C36" s="146"/>
      <c r="D36" s="146"/>
      <c r="E36" s="146"/>
      <c r="F36" s="146"/>
      <c r="G36" s="146"/>
      <c r="H36" s="146"/>
      <c r="I36" s="146"/>
      <c r="J36" s="1061"/>
      <c r="K36" s="1061"/>
      <c r="L36" s="146"/>
      <c r="M36" s="146"/>
      <c r="N36" s="151"/>
      <c r="O36" s="1105"/>
      <c r="P36" s="151"/>
      <c r="Q36" s="151"/>
      <c r="T36" s="9"/>
      <c r="U36"/>
      <c r="V36" s="9"/>
    </row>
    <row r="37" spans="1:21" ht="12.75">
      <c r="A37" s="282" t="s">
        <v>330</v>
      </c>
      <c r="U37"/>
    </row>
    <row r="38" spans="1:22" ht="12.75">
      <c r="A38" s="282" t="s">
        <v>619</v>
      </c>
      <c r="B38" s="282"/>
      <c r="S38" s="9"/>
      <c r="T38" s="9"/>
      <c r="V38" s="9"/>
    </row>
    <row r="39" spans="5:21" ht="12.75">
      <c r="E39" s="771"/>
      <c r="F39" s="771"/>
      <c r="G39" s="1063"/>
      <c r="J39" s="771"/>
      <c r="K39" s="771"/>
      <c r="L39" s="1063"/>
      <c r="O39" s="771"/>
      <c r="P39" s="1063"/>
      <c r="Q39" s="1063"/>
      <c r="U39"/>
    </row>
    <row r="40" spans="17:21" ht="12.75">
      <c r="Q40"/>
      <c r="R40"/>
      <c r="S40"/>
      <c r="U40"/>
    </row>
    <row r="41" spans="3:18" ht="12.75">
      <c r="C41"/>
      <c r="D41"/>
      <c r="E41"/>
      <c r="F41"/>
      <c r="G41"/>
      <c r="H41"/>
      <c r="O41"/>
      <c r="P41"/>
      <c r="Q41"/>
      <c r="R41"/>
    </row>
    <row r="42" spans="3:18" ht="12.75">
      <c r="C42"/>
      <c r="D42"/>
      <c r="E42"/>
      <c r="F42"/>
      <c r="G42"/>
      <c r="H42"/>
      <c r="O42"/>
      <c r="P42"/>
      <c r="Q42"/>
      <c r="R42"/>
    </row>
    <row r="43" spans="3:18" ht="12.75">
      <c r="C43"/>
      <c r="D43"/>
      <c r="E43"/>
      <c r="F43"/>
      <c r="G43"/>
      <c r="H43"/>
      <c r="O43"/>
      <c r="P43"/>
      <c r="Q43"/>
      <c r="R43"/>
    </row>
    <row r="44" spans="3:19" ht="12.75">
      <c r="C44"/>
      <c r="D44"/>
      <c r="E44"/>
      <c r="F44"/>
      <c r="G44"/>
      <c r="H44"/>
      <c r="O44"/>
      <c r="P44"/>
      <c r="Q44"/>
      <c r="R44"/>
      <c r="S44"/>
    </row>
    <row r="45" spans="3:19" ht="12.75">
      <c r="C45"/>
      <c r="D45"/>
      <c r="E45"/>
      <c r="F45"/>
      <c r="G45"/>
      <c r="H45"/>
      <c r="O45"/>
      <c r="P45"/>
      <c r="Q45"/>
      <c r="R45"/>
      <c r="S45"/>
    </row>
    <row r="46" spans="3:18" ht="12.75">
      <c r="C46"/>
      <c r="D46"/>
      <c r="E46"/>
      <c r="F46"/>
      <c r="G46"/>
      <c r="H46"/>
      <c r="O46"/>
      <c r="P46"/>
      <c r="Q46"/>
      <c r="R46"/>
    </row>
    <row r="47" spans="3:18" ht="12.75">
      <c r="C47"/>
      <c r="D47"/>
      <c r="E47"/>
      <c r="F47"/>
      <c r="G47"/>
      <c r="H47"/>
      <c r="O47"/>
      <c r="P47"/>
      <c r="Q47"/>
      <c r="R47"/>
    </row>
    <row r="48" spans="3:18" ht="12.75">
      <c r="C48"/>
      <c r="D48"/>
      <c r="E48"/>
      <c r="F48"/>
      <c r="G48"/>
      <c r="H48"/>
      <c r="O48"/>
      <c r="P48"/>
      <c r="Q48"/>
      <c r="R48"/>
    </row>
    <row r="49" spans="3:18" ht="12.75">
      <c r="C49"/>
      <c r="D49"/>
      <c r="E49"/>
      <c r="F49"/>
      <c r="G49"/>
      <c r="H49"/>
      <c r="O49"/>
      <c r="P49"/>
      <c r="Q49"/>
      <c r="R49"/>
    </row>
    <row r="50" spans="3:18" ht="12.75">
      <c r="C50"/>
      <c r="D50"/>
      <c r="E50"/>
      <c r="F50"/>
      <c r="G50"/>
      <c r="H50"/>
      <c r="O50"/>
      <c r="P50"/>
      <c r="Q50"/>
      <c r="R50"/>
    </row>
    <row r="51" spans="3:18" ht="12.75">
      <c r="C51"/>
      <c r="D51"/>
      <c r="E51"/>
      <c r="F51"/>
      <c r="G51"/>
      <c r="H51"/>
      <c r="O51"/>
      <c r="P51"/>
      <c r="Q51"/>
      <c r="R51"/>
    </row>
    <row r="52" spans="3:18" ht="12.75">
      <c r="C52"/>
      <c r="D52"/>
      <c r="E52"/>
      <c r="F52"/>
      <c r="G52"/>
      <c r="H52"/>
      <c r="O52"/>
      <c r="P52"/>
      <c r="Q52"/>
      <c r="R52"/>
    </row>
    <row r="53" spans="3:18" ht="12.75">
      <c r="C53"/>
      <c r="D53"/>
      <c r="E53"/>
      <c r="F53"/>
      <c r="G53"/>
      <c r="H53"/>
      <c r="O53"/>
      <c r="P53"/>
      <c r="Q53"/>
      <c r="R53"/>
    </row>
    <row r="54" spans="3:18" ht="12.75">
      <c r="C54"/>
      <c r="D54"/>
      <c r="E54"/>
      <c r="F54"/>
      <c r="G54"/>
      <c r="H54"/>
      <c r="O54"/>
      <c r="P54"/>
      <c r="Q54"/>
      <c r="R54"/>
    </row>
    <row r="55" spans="3:18" ht="12.75">
      <c r="C55"/>
      <c r="D55"/>
      <c r="E55"/>
      <c r="F55"/>
      <c r="G55"/>
      <c r="H55"/>
      <c r="O55"/>
      <c r="P55"/>
      <c r="Q55"/>
      <c r="R55"/>
    </row>
    <row r="56" spans="3:18" ht="12.75">
      <c r="C56"/>
      <c r="D56"/>
      <c r="E56"/>
      <c r="F56"/>
      <c r="G56"/>
      <c r="H56"/>
      <c r="O56"/>
      <c r="P56"/>
      <c r="Q56"/>
      <c r="R56"/>
    </row>
    <row r="57" spans="3:18" ht="12.75">
      <c r="C57"/>
      <c r="D57"/>
      <c r="E57"/>
      <c r="F57"/>
      <c r="G57"/>
      <c r="H57"/>
      <c r="O57"/>
      <c r="P57"/>
      <c r="Q57"/>
      <c r="R57"/>
    </row>
    <row r="58" spans="3:18" ht="12.75">
      <c r="C58"/>
      <c r="D58"/>
      <c r="E58"/>
      <c r="F58"/>
      <c r="G58"/>
      <c r="H58"/>
      <c r="O58"/>
      <c r="P58"/>
      <c r="Q58"/>
      <c r="R58"/>
    </row>
    <row r="59" spans="3:18" ht="12.75">
      <c r="C59"/>
      <c r="D59"/>
      <c r="E59"/>
      <c r="F59"/>
      <c r="G59"/>
      <c r="H59"/>
      <c r="O59"/>
      <c r="P59"/>
      <c r="Q59"/>
      <c r="R59"/>
    </row>
    <row r="60" spans="3:18" ht="12.75">
      <c r="C60"/>
      <c r="D60"/>
      <c r="E60"/>
      <c r="F60"/>
      <c r="G60"/>
      <c r="H60"/>
      <c r="O60"/>
      <c r="P60"/>
      <c r="Q60"/>
      <c r="R60"/>
    </row>
    <row r="61" spans="3:18" ht="12.75">
      <c r="C61"/>
      <c r="D61"/>
      <c r="E61"/>
      <c r="F61"/>
      <c r="G61"/>
      <c r="H61"/>
      <c r="O61"/>
      <c r="P61"/>
      <c r="Q61"/>
      <c r="R61"/>
    </row>
    <row r="62" spans="3:18" ht="12.75">
      <c r="C62"/>
      <c r="D62"/>
      <c r="E62"/>
      <c r="F62"/>
      <c r="G62"/>
      <c r="H62"/>
      <c r="O62"/>
      <c r="P62"/>
      <c r="Q62"/>
      <c r="R62"/>
    </row>
    <row r="63" spans="3:18" ht="12.75">
      <c r="C63"/>
      <c r="D63"/>
      <c r="E63"/>
      <c r="F63"/>
      <c r="G63"/>
      <c r="H63"/>
      <c r="O63"/>
      <c r="P63"/>
      <c r="Q63"/>
      <c r="R63"/>
    </row>
    <row r="64" spans="3:18" ht="12.75">
      <c r="C64"/>
      <c r="D64"/>
      <c r="E64"/>
      <c r="F64"/>
      <c r="G64"/>
      <c r="H64"/>
      <c r="O64"/>
      <c r="P64"/>
      <c r="Q64"/>
      <c r="R64"/>
    </row>
    <row r="65" spans="3:18" ht="12.75">
      <c r="C65"/>
      <c r="D65"/>
      <c r="E65"/>
      <c r="F65"/>
      <c r="G65"/>
      <c r="H65"/>
      <c r="O65"/>
      <c r="P65"/>
      <c r="Q65"/>
      <c r="R65"/>
    </row>
    <row r="66" spans="3:18" ht="12.75">
      <c r="C66"/>
      <c r="D66"/>
      <c r="E66"/>
      <c r="F66"/>
      <c r="G66"/>
      <c r="H66"/>
      <c r="O66"/>
      <c r="P66"/>
      <c r="Q66"/>
      <c r="R66"/>
    </row>
    <row r="67" spans="3:18" ht="12.75">
      <c r="C67"/>
      <c r="D67"/>
      <c r="E67"/>
      <c r="F67"/>
      <c r="G67"/>
      <c r="H67"/>
      <c r="O67"/>
      <c r="P67"/>
      <c r="Q67"/>
      <c r="R67"/>
    </row>
    <row r="68" spans="3:18" ht="12.75">
      <c r="C68"/>
      <c r="D68"/>
      <c r="E68"/>
      <c r="F68"/>
      <c r="G68"/>
      <c r="H68"/>
      <c r="O68"/>
      <c r="P68"/>
      <c r="Q68"/>
      <c r="R68"/>
    </row>
    <row r="69" spans="3:18" ht="12.75">
      <c r="C69"/>
      <c r="D69"/>
      <c r="E69"/>
      <c r="F69"/>
      <c r="G69"/>
      <c r="H69"/>
      <c r="O69"/>
      <c r="P69"/>
      <c r="Q69"/>
      <c r="R69"/>
    </row>
    <row r="70" spans="3:18" ht="12.75">
      <c r="C70"/>
      <c r="D70"/>
      <c r="E70"/>
      <c r="F70"/>
      <c r="G70"/>
      <c r="H70"/>
      <c r="O70"/>
      <c r="P70"/>
      <c r="Q70"/>
      <c r="R70"/>
    </row>
    <row r="71" spans="3:18" ht="12.75">
      <c r="C71"/>
      <c r="D71"/>
      <c r="E71"/>
      <c r="F71"/>
      <c r="G71"/>
      <c r="H71"/>
      <c r="O71"/>
      <c r="P71"/>
      <c r="Q71"/>
      <c r="R71"/>
    </row>
    <row r="72" spans="3:18" ht="12.75">
      <c r="C72"/>
      <c r="D72"/>
      <c r="E72"/>
      <c r="F72"/>
      <c r="G72"/>
      <c r="H72"/>
      <c r="O72"/>
      <c r="P72"/>
      <c r="Q72"/>
      <c r="R72"/>
    </row>
    <row r="73" spans="3:18" ht="12.75">
      <c r="C73"/>
      <c r="D73"/>
      <c r="E73"/>
      <c r="F73"/>
      <c r="G73"/>
      <c r="H73"/>
      <c r="O73"/>
      <c r="P73"/>
      <c r="Q73"/>
      <c r="R73"/>
    </row>
    <row r="74" spans="3:18" ht="12.75">
      <c r="C74"/>
      <c r="D74"/>
      <c r="E74"/>
      <c r="F74"/>
      <c r="G74"/>
      <c r="H74"/>
      <c r="O74"/>
      <c r="P74"/>
      <c r="Q74"/>
      <c r="R74"/>
    </row>
    <row r="75" spans="3:18" ht="12.75">
      <c r="C75"/>
      <c r="D75"/>
      <c r="E75"/>
      <c r="F75"/>
      <c r="G75"/>
      <c r="H75"/>
      <c r="O75"/>
      <c r="P75"/>
      <c r="Q75"/>
      <c r="R75"/>
    </row>
    <row r="76" spans="3:18" ht="12.75">
      <c r="C76"/>
      <c r="D76"/>
      <c r="E76"/>
      <c r="F76"/>
      <c r="G76"/>
      <c r="H76"/>
      <c r="O76"/>
      <c r="P76"/>
      <c r="Q76"/>
      <c r="R76"/>
    </row>
    <row r="77" spans="3:18" ht="12.75">
      <c r="C77"/>
      <c r="D77"/>
      <c r="E77"/>
      <c r="F77"/>
      <c r="G77"/>
      <c r="H77"/>
      <c r="O77"/>
      <c r="P77"/>
      <c r="Q77"/>
      <c r="R77"/>
    </row>
    <row r="78" spans="3:18" ht="12.75">
      <c r="C78"/>
      <c r="D78"/>
      <c r="E78"/>
      <c r="F78"/>
      <c r="G78"/>
      <c r="H78"/>
      <c r="O78"/>
      <c r="P78"/>
      <c r="Q78"/>
      <c r="R78"/>
    </row>
    <row r="79" spans="3:18" ht="12.75">
      <c r="C79"/>
      <c r="D79"/>
      <c r="E79"/>
      <c r="F79"/>
      <c r="G79"/>
      <c r="H79"/>
      <c r="O79"/>
      <c r="P79"/>
      <c r="Q79"/>
      <c r="R79"/>
    </row>
    <row r="80" spans="3:18" ht="12.75">
      <c r="C80"/>
      <c r="D80"/>
      <c r="E80"/>
      <c r="F80"/>
      <c r="G80"/>
      <c r="H80"/>
      <c r="O80"/>
      <c r="P80"/>
      <c r="Q80"/>
      <c r="R80"/>
    </row>
    <row r="81" spans="3:18" ht="12.75">
      <c r="C81"/>
      <c r="D81"/>
      <c r="E81"/>
      <c r="F81"/>
      <c r="G81"/>
      <c r="H81"/>
      <c r="O81"/>
      <c r="P81"/>
      <c r="Q81"/>
      <c r="R81"/>
    </row>
    <row r="82" spans="3:18" ht="12.75">
      <c r="C82"/>
      <c r="D82"/>
      <c r="E82"/>
      <c r="F82"/>
      <c r="G82"/>
      <c r="H82"/>
      <c r="O82"/>
      <c r="P82"/>
      <c r="Q82"/>
      <c r="R82"/>
    </row>
    <row r="83" spans="3:18" ht="12.75">
      <c r="C83"/>
      <c r="D83"/>
      <c r="E83"/>
      <c r="F83"/>
      <c r="G83"/>
      <c r="H83"/>
      <c r="O83"/>
      <c r="P83"/>
      <c r="Q83"/>
      <c r="R83"/>
    </row>
    <row r="84" spans="3:18" ht="12.75">
      <c r="C84"/>
      <c r="D84"/>
      <c r="E84"/>
      <c r="F84"/>
      <c r="G84"/>
      <c r="H84"/>
      <c r="O84"/>
      <c r="P84"/>
      <c r="Q84"/>
      <c r="R84"/>
    </row>
    <row r="85" spans="3:19" ht="12.75">
      <c r="C85"/>
      <c r="D85"/>
      <c r="E85"/>
      <c r="F85"/>
      <c r="G85"/>
      <c r="H85"/>
      <c r="O85"/>
      <c r="P85"/>
      <c r="Q85"/>
      <c r="R85"/>
      <c r="S85"/>
    </row>
    <row r="86" spans="3:19" ht="12.75">
      <c r="C86"/>
      <c r="D86"/>
      <c r="E86"/>
      <c r="F86"/>
      <c r="G86"/>
      <c r="H86"/>
      <c r="O86"/>
      <c r="P86"/>
      <c r="Q86"/>
      <c r="R86"/>
      <c r="S86"/>
    </row>
    <row r="87" spans="3:19" ht="12.75">
      <c r="C87"/>
      <c r="D87"/>
      <c r="E87"/>
      <c r="F87"/>
      <c r="G87"/>
      <c r="H87"/>
      <c r="O87"/>
      <c r="P87"/>
      <c r="Q87"/>
      <c r="R87"/>
      <c r="S87"/>
    </row>
    <row r="88" spans="3:18" ht="12.75">
      <c r="C88"/>
      <c r="D88"/>
      <c r="E88"/>
      <c r="F88"/>
      <c r="G88"/>
      <c r="H88"/>
      <c r="O88"/>
      <c r="P88"/>
      <c r="Q88"/>
      <c r="R88"/>
    </row>
    <row r="89" spans="3:18" ht="12.75">
      <c r="C89"/>
      <c r="D89"/>
      <c r="E89"/>
      <c r="F89"/>
      <c r="G89"/>
      <c r="H89"/>
      <c r="O89"/>
      <c r="P89"/>
      <c r="Q89"/>
      <c r="R89"/>
    </row>
    <row r="90" spans="3:18" ht="12.75">
      <c r="C90"/>
      <c r="D90"/>
      <c r="E90"/>
      <c r="F90"/>
      <c r="G90"/>
      <c r="H90"/>
      <c r="O90"/>
      <c r="P90"/>
      <c r="Q90"/>
      <c r="R90"/>
    </row>
    <row r="91" spans="3:18" ht="12.75">
      <c r="C91"/>
      <c r="D91"/>
      <c r="E91"/>
      <c r="F91"/>
      <c r="G91"/>
      <c r="H91"/>
      <c r="O91"/>
      <c r="P91"/>
      <c r="Q91"/>
      <c r="R91"/>
    </row>
    <row r="92" spans="3:18" ht="12.75">
      <c r="C92"/>
      <c r="D92"/>
      <c r="E92"/>
      <c r="F92"/>
      <c r="G92"/>
      <c r="H92"/>
      <c r="O92"/>
      <c r="P92"/>
      <c r="Q92"/>
      <c r="R92"/>
    </row>
    <row r="93" spans="3:18" ht="12.75">
      <c r="C93"/>
      <c r="D93"/>
      <c r="E93"/>
      <c r="F93"/>
      <c r="G93"/>
      <c r="H93"/>
      <c r="O93"/>
      <c r="P93"/>
      <c r="Q93"/>
      <c r="R93"/>
    </row>
    <row r="94" spans="3:18" ht="12.75">
      <c r="C94"/>
      <c r="D94"/>
      <c r="E94"/>
      <c r="F94"/>
      <c r="G94"/>
      <c r="H94"/>
      <c r="O94"/>
      <c r="P94"/>
      <c r="Q94"/>
      <c r="R94"/>
    </row>
    <row r="95" spans="3:18" ht="12.75">
      <c r="C95"/>
      <c r="D95"/>
      <c r="E95"/>
      <c r="F95"/>
      <c r="G95"/>
      <c r="H95"/>
      <c r="O95"/>
      <c r="P95"/>
      <c r="Q95"/>
      <c r="R95"/>
    </row>
    <row r="96" spans="3:18" ht="12.75">
      <c r="C96"/>
      <c r="D96"/>
      <c r="E96"/>
      <c r="F96"/>
      <c r="G96"/>
      <c r="H96"/>
      <c r="O96"/>
      <c r="P96"/>
      <c r="Q96"/>
      <c r="R96"/>
    </row>
    <row r="97" spans="3:18" ht="12.75">
      <c r="C97"/>
      <c r="D97"/>
      <c r="E97"/>
      <c r="F97"/>
      <c r="G97"/>
      <c r="H97"/>
      <c r="O97"/>
      <c r="P97"/>
      <c r="Q97"/>
      <c r="R97"/>
    </row>
    <row r="98" spans="3:18" ht="12.75">
      <c r="C98"/>
      <c r="D98"/>
      <c r="E98"/>
      <c r="F98"/>
      <c r="G98"/>
      <c r="H98"/>
      <c r="O98"/>
      <c r="P98"/>
      <c r="Q98"/>
      <c r="R98"/>
    </row>
    <row r="99" spans="3:18" ht="12.75">
      <c r="C99"/>
      <c r="D99"/>
      <c r="E99"/>
      <c r="F99"/>
      <c r="G99"/>
      <c r="H99"/>
      <c r="O99"/>
      <c r="P99"/>
      <c r="Q99"/>
      <c r="R99"/>
    </row>
    <row r="100" spans="3:18" ht="12.75">
      <c r="C100"/>
      <c r="D100"/>
      <c r="E100"/>
      <c r="F100"/>
      <c r="G100"/>
      <c r="H100"/>
      <c r="O100"/>
      <c r="P100"/>
      <c r="Q100"/>
      <c r="R100"/>
    </row>
    <row r="101" spans="3:18" ht="12.75">
      <c r="C101"/>
      <c r="D101"/>
      <c r="E101"/>
      <c r="F101"/>
      <c r="G101"/>
      <c r="H101"/>
      <c r="O101"/>
      <c r="P101"/>
      <c r="Q101"/>
      <c r="R101"/>
    </row>
    <row r="102" spans="3:18" ht="12.75">
      <c r="C102"/>
      <c r="D102"/>
      <c r="E102"/>
      <c r="F102"/>
      <c r="G102"/>
      <c r="H102"/>
      <c r="O102"/>
      <c r="P102"/>
      <c r="Q102"/>
      <c r="R102"/>
    </row>
    <row r="103" spans="3:18" ht="12.75">
      <c r="C103"/>
      <c r="D103"/>
      <c r="E103"/>
      <c r="F103"/>
      <c r="G103"/>
      <c r="H103"/>
      <c r="O103"/>
      <c r="P103"/>
      <c r="Q103"/>
      <c r="R103"/>
    </row>
    <row r="104" spans="3:18" ht="12.75">
      <c r="C104"/>
      <c r="D104"/>
      <c r="E104"/>
      <c r="F104"/>
      <c r="G104"/>
      <c r="H104"/>
      <c r="O104"/>
      <c r="P104"/>
      <c r="Q104"/>
      <c r="R104"/>
    </row>
    <row r="105" spans="3:18" ht="12.75">
      <c r="C105"/>
      <c r="D105"/>
      <c r="E105"/>
      <c r="F105"/>
      <c r="G105"/>
      <c r="H105"/>
      <c r="O105"/>
      <c r="P105"/>
      <c r="Q105"/>
      <c r="R105"/>
    </row>
    <row r="106" spans="3:18" ht="12.75">
      <c r="C106"/>
      <c r="D106"/>
      <c r="E106"/>
      <c r="F106"/>
      <c r="G106"/>
      <c r="H106"/>
      <c r="O106"/>
      <c r="P106"/>
      <c r="Q106"/>
      <c r="R106"/>
    </row>
    <row r="107" spans="3:18" ht="12.75">
      <c r="C107"/>
      <c r="D107"/>
      <c r="E107"/>
      <c r="F107"/>
      <c r="G107"/>
      <c r="H107"/>
      <c r="O107"/>
      <c r="P107"/>
      <c r="Q107"/>
      <c r="R107"/>
    </row>
    <row r="108" spans="3:18" ht="12.75">
      <c r="C108"/>
      <c r="D108"/>
      <c r="E108"/>
      <c r="F108"/>
      <c r="G108"/>
      <c r="H108"/>
      <c r="O108"/>
      <c r="P108"/>
      <c r="Q108"/>
      <c r="R108"/>
    </row>
    <row r="109" spans="3:18" ht="12.75">
      <c r="C109"/>
      <c r="D109"/>
      <c r="E109"/>
      <c r="F109"/>
      <c r="G109"/>
      <c r="H109"/>
      <c r="O109"/>
      <c r="P109"/>
      <c r="Q109"/>
      <c r="R109"/>
    </row>
    <row r="110" spans="3:18" ht="12.75">
      <c r="C110"/>
      <c r="D110"/>
      <c r="E110"/>
      <c r="F110"/>
      <c r="G110"/>
      <c r="H110"/>
      <c r="O110"/>
      <c r="P110"/>
      <c r="Q110"/>
      <c r="R110"/>
    </row>
    <row r="111" spans="3:18" ht="12.75">
      <c r="C111"/>
      <c r="D111"/>
      <c r="E111"/>
      <c r="F111"/>
      <c r="G111"/>
      <c r="H111"/>
      <c r="O111"/>
      <c r="P111"/>
      <c r="Q111"/>
      <c r="R111"/>
    </row>
    <row r="112" spans="3:18" ht="12.75">
      <c r="C112"/>
      <c r="D112"/>
      <c r="E112"/>
      <c r="F112"/>
      <c r="G112"/>
      <c r="H112"/>
      <c r="O112"/>
      <c r="P112"/>
      <c r="Q112"/>
      <c r="R112"/>
    </row>
    <row r="113" spans="3:18" ht="12.75">
      <c r="C113"/>
      <c r="D113"/>
      <c r="E113"/>
      <c r="F113"/>
      <c r="G113"/>
      <c r="H113"/>
      <c r="O113"/>
      <c r="P113"/>
      <c r="Q113"/>
      <c r="R113"/>
    </row>
    <row r="114" spans="3:18" ht="12.75">
      <c r="C114"/>
      <c r="D114"/>
      <c r="E114"/>
      <c r="F114"/>
      <c r="G114"/>
      <c r="H114"/>
      <c r="O114"/>
      <c r="P114"/>
      <c r="Q114"/>
      <c r="R114"/>
    </row>
    <row r="115" spans="3:18" ht="12.75">
      <c r="C115"/>
      <c r="D115"/>
      <c r="E115"/>
      <c r="F115"/>
      <c r="G115"/>
      <c r="H115"/>
      <c r="O115"/>
      <c r="P115"/>
      <c r="Q115"/>
      <c r="R115"/>
    </row>
    <row r="116" spans="3:18" ht="12.75">
      <c r="C116"/>
      <c r="D116"/>
      <c r="E116"/>
      <c r="F116"/>
      <c r="G116"/>
      <c r="H116"/>
      <c r="O116"/>
      <c r="P116"/>
      <c r="Q116"/>
      <c r="R116"/>
    </row>
    <row r="117" spans="3:18" ht="12.75">
      <c r="C117"/>
      <c r="D117"/>
      <c r="E117"/>
      <c r="F117"/>
      <c r="G117"/>
      <c r="H117"/>
      <c r="O117"/>
      <c r="P117"/>
      <c r="Q117"/>
      <c r="R117"/>
    </row>
    <row r="118" spans="3:18" ht="12.75">
      <c r="C118"/>
      <c r="D118"/>
      <c r="E118"/>
      <c r="F118"/>
      <c r="G118"/>
      <c r="H118"/>
      <c r="O118"/>
      <c r="P118"/>
      <c r="Q118"/>
      <c r="R118"/>
    </row>
    <row r="119" spans="3:18" ht="12.75">
      <c r="C119"/>
      <c r="D119"/>
      <c r="E119"/>
      <c r="F119"/>
      <c r="G119"/>
      <c r="H119"/>
      <c r="O119"/>
      <c r="P119"/>
      <c r="Q119"/>
      <c r="R119"/>
    </row>
    <row r="120" spans="3:18" ht="12.75">
      <c r="C120"/>
      <c r="D120"/>
      <c r="E120"/>
      <c r="F120"/>
      <c r="G120"/>
      <c r="H120"/>
      <c r="O120"/>
      <c r="P120"/>
      <c r="Q120"/>
      <c r="R120"/>
    </row>
    <row r="121" spans="3:18" ht="12.75">
      <c r="C121"/>
      <c r="D121"/>
      <c r="E121"/>
      <c r="F121"/>
      <c r="G121"/>
      <c r="H121"/>
      <c r="O121"/>
      <c r="P121"/>
      <c r="Q121"/>
      <c r="R121"/>
    </row>
    <row r="122" spans="3:18" ht="12.75">
      <c r="C122"/>
      <c r="D122"/>
      <c r="E122"/>
      <c r="F122"/>
      <c r="G122"/>
      <c r="H122"/>
      <c r="O122"/>
      <c r="P122"/>
      <c r="Q122"/>
      <c r="R122"/>
    </row>
    <row r="123" spans="3:18" ht="12.75">
      <c r="C123"/>
      <c r="D123"/>
      <c r="E123"/>
      <c r="F123"/>
      <c r="G123"/>
      <c r="H123"/>
      <c r="O123"/>
      <c r="P123"/>
      <c r="Q123"/>
      <c r="R123"/>
    </row>
    <row r="124" spans="3:18" ht="12.75">
      <c r="C124"/>
      <c r="D124"/>
      <c r="E124"/>
      <c r="F124"/>
      <c r="G124"/>
      <c r="H124"/>
      <c r="O124"/>
      <c r="P124"/>
      <c r="Q124"/>
      <c r="R124"/>
    </row>
    <row r="125" spans="3:18" ht="12.75">
      <c r="C125"/>
      <c r="D125"/>
      <c r="E125"/>
      <c r="F125"/>
      <c r="G125"/>
      <c r="H125"/>
      <c r="O125"/>
      <c r="P125"/>
      <c r="Q125"/>
      <c r="R125"/>
    </row>
    <row r="126" spans="3:18" ht="12.75">
      <c r="C126"/>
      <c r="D126"/>
      <c r="E126"/>
      <c r="F126"/>
      <c r="G126"/>
      <c r="H126"/>
      <c r="O126"/>
      <c r="P126"/>
      <c r="Q126"/>
      <c r="R126"/>
    </row>
    <row r="127" spans="3:18" ht="12.75">
      <c r="C127"/>
      <c r="D127"/>
      <c r="E127"/>
      <c r="F127"/>
      <c r="G127"/>
      <c r="H127"/>
      <c r="O127"/>
      <c r="P127"/>
      <c r="Q127"/>
      <c r="R127"/>
    </row>
    <row r="128" spans="3:18" ht="12.75">
      <c r="C128"/>
      <c r="D128"/>
      <c r="E128"/>
      <c r="F128"/>
      <c r="G128"/>
      <c r="H128"/>
      <c r="O128"/>
      <c r="P128"/>
      <c r="Q128"/>
      <c r="R128"/>
    </row>
    <row r="129" spans="3:18" ht="12.75">
      <c r="C129"/>
      <c r="D129"/>
      <c r="E129"/>
      <c r="F129"/>
      <c r="G129"/>
      <c r="H129"/>
      <c r="O129"/>
      <c r="P129"/>
      <c r="Q129"/>
      <c r="R129"/>
    </row>
    <row r="130" spans="3:18" ht="12.75">
      <c r="C130"/>
      <c r="D130"/>
      <c r="E130"/>
      <c r="F130"/>
      <c r="G130"/>
      <c r="H130"/>
      <c r="O130"/>
      <c r="P130"/>
      <c r="Q130"/>
      <c r="R130"/>
    </row>
    <row r="131" spans="3:18" ht="12.75">
      <c r="C131"/>
      <c r="D131"/>
      <c r="E131"/>
      <c r="F131"/>
      <c r="G131"/>
      <c r="H131"/>
      <c r="O131"/>
      <c r="P131"/>
      <c r="Q131"/>
      <c r="R131"/>
    </row>
    <row r="132" spans="3:18" ht="12.75">
      <c r="C132"/>
      <c r="D132"/>
      <c r="E132"/>
      <c r="F132"/>
      <c r="G132"/>
      <c r="H132"/>
      <c r="O132"/>
      <c r="P132"/>
      <c r="Q132"/>
      <c r="R132"/>
    </row>
    <row r="133" spans="3:18" ht="12.75">
      <c r="C133"/>
      <c r="D133"/>
      <c r="E133"/>
      <c r="F133"/>
      <c r="G133"/>
      <c r="H133"/>
      <c r="O133"/>
      <c r="P133"/>
      <c r="Q133"/>
      <c r="R133"/>
    </row>
    <row r="134" spans="3:18" ht="12.75">
      <c r="C134"/>
      <c r="D134"/>
      <c r="E134"/>
      <c r="F134"/>
      <c r="G134"/>
      <c r="H134"/>
      <c r="O134"/>
      <c r="P134"/>
      <c r="Q134"/>
      <c r="R134"/>
    </row>
    <row r="135" spans="3:18" ht="12.75">
      <c r="C135"/>
      <c r="D135"/>
      <c r="E135"/>
      <c r="F135"/>
      <c r="G135"/>
      <c r="H135"/>
      <c r="O135"/>
      <c r="P135"/>
      <c r="Q135"/>
      <c r="R135"/>
    </row>
    <row r="136" spans="3:18" ht="12.75">
      <c r="C136"/>
      <c r="D136"/>
      <c r="E136"/>
      <c r="F136"/>
      <c r="G136"/>
      <c r="H136"/>
      <c r="O136"/>
      <c r="P136"/>
      <c r="Q136"/>
      <c r="R136"/>
    </row>
    <row r="137" spans="3:18" ht="12.75">
      <c r="C137"/>
      <c r="D137"/>
      <c r="E137"/>
      <c r="F137"/>
      <c r="G137"/>
      <c r="H137"/>
      <c r="O137"/>
      <c r="P137"/>
      <c r="Q137"/>
      <c r="R137"/>
    </row>
    <row r="138" spans="3:18" ht="12.75">
      <c r="C138"/>
      <c r="D138"/>
      <c r="E138"/>
      <c r="F138"/>
      <c r="G138"/>
      <c r="H138"/>
      <c r="O138"/>
      <c r="P138"/>
      <c r="Q138"/>
      <c r="R138"/>
    </row>
    <row r="139" spans="3:18" ht="12.75">
      <c r="C139"/>
      <c r="D139"/>
      <c r="E139"/>
      <c r="F139"/>
      <c r="G139"/>
      <c r="H139"/>
      <c r="O139"/>
      <c r="P139"/>
      <c r="Q139"/>
      <c r="R139"/>
    </row>
    <row r="140" spans="3:18" ht="12.75">
      <c r="C140"/>
      <c r="D140"/>
      <c r="E140"/>
      <c r="F140"/>
      <c r="G140"/>
      <c r="H140"/>
      <c r="O140"/>
      <c r="P140"/>
      <c r="Q140"/>
      <c r="R140"/>
    </row>
    <row r="141" spans="3:18" ht="12.75">
      <c r="C141"/>
      <c r="D141"/>
      <c r="E141"/>
      <c r="F141"/>
      <c r="G141"/>
      <c r="H141"/>
      <c r="O141"/>
      <c r="P141"/>
      <c r="Q141"/>
      <c r="R141"/>
    </row>
    <row r="142" spans="3:18" ht="12.75">
      <c r="C142"/>
      <c r="D142"/>
      <c r="E142"/>
      <c r="F142"/>
      <c r="G142"/>
      <c r="H142"/>
      <c r="O142"/>
      <c r="P142"/>
      <c r="Q142"/>
      <c r="R142"/>
    </row>
    <row r="143" spans="3:18" ht="12.75">
      <c r="C143"/>
      <c r="D143"/>
      <c r="E143"/>
      <c r="F143"/>
      <c r="G143"/>
      <c r="H143"/>
      <c r="O143"/>
      <c r="P143"/>
      <c r="Q143"/>
      <c r="R143"/>
    </row>
    <row r="144" spans="3:18" ht="12.75">
      <c r="C144"/>
      <c r="D144"/>
      <c r="E144"/>
      <c r="F144"/>
      <c r="G144"/>
      <c r="H144"/>
      <c r="O144"/>
      <c r="P144"/>
      <c r="Q144"/>
      <c r="R144"/>
    </row>
    <row r="145" spans="3:18" ht="12.75">
      <c r="C145"/>
      <c r="D145"/>
      <c r="E145"/>
      <c r="F145"/>
      <c r="G145"/>
      <c r="H145"/>
      <c r="O145"/>
      <c r="P145"/>
      <c r="Q145"/>
      <c r="R145"/>
    </row>
    <row r="146" spans="3:8" ht="12.75">
      <c r="C146"/>
      <c r="D146"/>
      <c r="E146"/>
      <c r="F146"/>
      <c r="G146"/>
      <c r="H146"/>
    </row>
    <row r="147" spans="3:8" ht="12.75">
      <c r="C147"/>
      <c r="D147"/>
      <c r="E147"/>
      <c r="F147"/>
      <c r="G147"/>
      <c r="H147"/>
    </row>
    <row r="148" spans="3:8" ht="12.75">
      <c r="C148"/>
      <c r="D148"/>
      <c r="E148"/>
      <c r="F148"/>
      <c r="G148"/>
      <c r="H148"/>
    </row>
    <row r="149" spans="3:8" ht="12.75">
      <c r="C149"/>
      <c r="D149"/>
      <c r="E149"/>
      <c r="F149"/>
      <c r="G149"/>
      <c r="H149"/>
    </row>
    <row r="150" spans="3:8" ht="12.75">
      <c r="C150"/>
      <c r="D150"/>
      <c r="E150"/>
      <c r="F150"/>
      <c r="G150"/>
      <c r="H150"/>
    </row>
    <row r="151" spans="3:8" ht="12.75">
      <c r="C151"/>
      <c r="D151"/>
      <c r="E151"/>
      <c r="F151"/>
      <c r="G151"/>
      <c r="H151"/>
    </row>
    <row r="152" spans="3:8" ht="12.75">
      <c r="C152"/>
      <c r="D152"/>
      <c r="E152"/>
      <c r="F152"/>
      <c r="G152"/>
      <c r="H152"/>
    </row>
    <row r="153" spans="3:8" ht="12.75">
      <c r="C153"/>
      <c r="D153"/>
      <c r="E153"/>
      <c r="F153"/>
      <c r="G153"/>
      <c r="H153"/>
    </row>
    <row r="154" spans="3:8" ht="12.75">
      <c r="C154"/>
      <c r="D154"/>
      <c r="E154"/>
      <c r="F154"/>
      <c r="G154"/>
      <c r="H154"/>
    </row>
    <row r="155" spans="3:8" ht="12.75">
      <c r="C155"/>
      <c r="D155"/>
      <c r="E155"/>
      <c r="F155"/>
      <c r="G155"/>
      <c r="H155"/>
    </row>
    <row r="156" spans="3:8" ht="12.75">
      <c r="C156"/>
      <c r="D156"/>
      <c r="E156"/>
      <c r="F156"/>
      <c r="G156"/>
      <c r="H156"/>
    </row>
    <row r="157" spans="3:8" ht="12.75">
      <c r="C157"/>
      <c r="D157"/>
      <c r="E157"/>
      <c r="F157"/>
      <c r="G157"/>
      <c r="H157"/>
    </row>
    <row r="158" spans="3:8" ht="12.75">
      <c r="C158"/>
      <c r="D158"/>
      <c r="E158"/>
      <c r="F158"/>
      <c r="G158"/>
      <c r="H158"/>
    </row>
    <row r="159" spans="3:8" ht="12.75">
      <c r="C159"/>
      <c r="D159"/>
      <c r="E159"/>
      <c r="F159"/>
      <c r="G159"/>
      <c r="H159"/>
    </row>
    <row r="160" spans="3:8" ht="12.75">
      <c r="C160"/>
      <c r="D160"/>
      <c r="E160"/>
      <c r="F160"/>
      <c r="G160"/>
      <c r="H160"/>
    </row>
    <row r="161" spans="3:8" ht="12.75">
      <c r="C161"/>
      <c r="D161"/>
      <c r="E161"/>
      <c r="F161"/>
      <c r="G161"/>
      <c r="H161"/>
    </row>
    <row r="162" spans="3:8" ht="12.75">
      <c r="C162"/>
      <c r="D162"/>
      <c r="E162"/>
      <c r="F162"/>
      <c r="G162"/>
      <c r="H162"/>
    </row>
    <row r="163" spans="3:8" ht="12.75">
      <c r="C163"/>
      <c r="D163"/>
      <c r="E163"/>
      <c r="F163"/>
      <c r="G163"/>
      <c r="H163"/>
    </row>
    <row r="164" spans="3:8" ht="12.75">
      <c r="C164"/>
      <c r="D164"/>
      <c r="E164"/>
      <c r="F164"/>
      <c r="G164"/>
      <c r="H164"/>
    </row>
    <row r="165" spans="3:8" ht="12.75">
      <c r="C165"/>
      <c r="D165"/>
      <c r="E165"/>
      <c r="F165"/>
      <c r="G165"/>
      <c r="H165"/>
    </row>
    <row r="166" spans="3:8" ht="12.75">
      <c r="C166"/>
      <c r="D166"/>
      <c r="E166"/>
      <c r="F166"/>
      <c r="G166"/>
      <c r="H166"/>
    </row>
    <row r="167" spans="3:8" ht="12.75">
      <c r="C167"/>
      <c r="D167"/>
      <c r="E167"/>
      <c r="F167"/>
      <c r="G167"/>
      <c r="H167"/>
    </row>
    <row r="168" spans="3:8" ht="12.75">
      <c r="C168"/>
      <c r="D168"/>
      <c r="E168"/>
      <c r="F168"/>
      <c r="G168"/>
      <c r="H168"/>
    </row>
    <row r="169" spans="3:8" ht="12.75">
      <c r="C169"/>
      <c r="D169"/>
      <c r="E169"/>
      <c r="F169"/>
      <c r="G169"/>
      <c r="H169"/>
    </row>
    <row r="170" spans="3:8" ht="12.75">
      <c r="C170"/>
      <c r="D170"/>
      <c r="E170"/>
      <c r="F170"/>
      <c r="G170"/>
      <c r="H170"/>
    </row>
    <row r="171" spans="3:8" ht="12.75">
      <c r="C171"/>
      <c r="D171"/>
      <c r="E171"/>
      <c r="F171"/>
      <c r="G171"/>
      <c r="H171"/>
    </row>
    <row r="172" spans="3:8" ht="12.75">
      <c r="C172"/>
      <c r="D172"/>
      <c r="E172"/>
      <c r="F172"/>
      <c r="G172"/>
      <c r="H172"/>
    </row>
    <row r="173" spans="3:8" ht="12.75">
      <c r="C173"/>
      <c r="D173"/>
      <c r="E173"/>
      <c r="F173"/>
      <c r="G173"/>
      <c r="H173"/>
    </row>
    <row r="174" spans="3:8" ht="12.75">
      <c r="C174"/>
      <c r="D174"/>
      <c r="E174"/>
      <c r="F174"/>
      <c r="G174"/>
      <c r="H174"/>
    </row>
    <row r="175" spans="3:8" ht="12.75">
      <c r="C175"/>
      <c r="D175"/>
      <c r="E175"/>
      <c r="F175"/>
      <c r="G175"/>
      <c r="H175"/>
    </row>
    <row r="176" spans="3:8" ht="12.75">
      <c r="C176"/>
      <c r="D176"/>
      <c r="E176"/>
      <c r="F176"/>
      <c r="G176"/>
      <c r="H176"/>
    </row>
    <row r="177" spans="3:8" ht="12.75">
      <c r="C177"/>
      <c r="D177"/>
      <c r="E177"/>
      <c r="F177"/>
      <c r="G177"/>
      <c r="H177"/>
    </row>
    <row r="178" spans="3:8" ht="12.75">
      <c r="C178"/>
      <c r="D178"/>
      <c r="E178"/>
      <c r="F178"/>
      <c r="G178"/>
      <c r="H178"/>
    </row>
    <row r="179" spans="3:8" ht="12.75">
      <c r="C179"/>
      <c r="D179"/>
      <c r="E179"/>
      <c r="F179"/>
      <c r="G179"/>
      <c r="H179"/>
    </row>
    <row r="180" spans="3:8" ht="12.75">
      <c r="C180"/>
      <c r="D180"/>
      <c r="E180"/>
      <c r="F180"/>
      <c r="G180"/>
      <c r="H180"/>
    </row>
    <row r="181" spans="3:8" ht="12.75">
      <c r="C181"/>
      <c r="D181"/>
      <c r="E181"/>
      <c r="F181"/>
      <c r="G181"/>
      <c r="H181"/>
    </row>
    <row r="182" spans="3:8" ht="12.75">
      <c r="C182"/>
      <c r="D182"/>
      <c r="E182"/>
      <c r="F182"/>
      <c r="G182"/>
      <c r="H182"/>
    </row>
    <row r="183" spans="3:8" ht="12.75">
      <c r="C183"/>
      <c r="D183"/>
      <c r="E183"/>
      <c r="F183"/>
      <c r="G183"/>
      <c r="H183"/>
    </row>
    <row r="184" spans="3:8" ht="12.75">
      <c r="C184"/>
      <c r="D184"/>
      <c r="E184"/>
      <c r="F184"/>
      <c r="G184"/>
      <c r="H184"/>
    </row>
    <row r="185" spans="3:8" ht="12.75">
      <c r="C185"/>
      <c r="D185"/>
      <c r="E185"/>
      <c r="F185"/>
      <c r="G185"/>
      <c r="H185"/>
    </row>
    <row r="186" spans="3:8" ht="12.75">
      <c r="C186"/>
      <c r="D186"/>
      <c r="E186"/>
      <c r="F186"/>
      <c r="G186"/>
      <c r="H186"/>
    </row>
    <row r="187" spans="3:8" ht="12.75">
      <c r="C187"/>
      <c r="D187"/>
      <c r="E187"/>
      <c r="F187"/>
      <c r="G187"/>
      <c r="H187"/>
    </row>
    <row r="188" spans="3:8" ht="12.75">
      <c r="C188"/>
      <c r="D188"/>
      <c r="E188"/>
      <c r="F188"/>
      <c r="G188"/>
      <c r="H188"/>
    </row>
    <row r="189" spans="3:8" ht="12.75">
      <c r="C189"/>
      <c r="D189"/>
      <c r="E189"/>
      <c r="F189"/>
      <c r="G189"/>
      <c r="H189"/>
    </row>
    <row r="190" spans="3:8" ht="12.75">
      <c r="C190"/>
      <c r="D190"/>
      <c r="E190"/>
      <c r="F190"/>
      <c r="G190"/>
      <c r="H190"/>
    </row>
    <row r="191" spans="3:8" ht="12.75">
      <c r="C191"/>
      <c r="D191"/>
      <c r="E191"/>
      <c r="F191"/>
      <c r="G191"/>
      <c r="H191"/>
    </row>
    <row r="192" spans="3:8" ht="12.75">
      <c r="C192"/>
      <c r="D192"/>
      <c r="E192"/>
      <c r="F192"/>
      <c r="G192"/>
      <c r="H192"/>
    </row>
    <row r="193" spans="3:8" ht="12.75">
      <c r="C193"/>
      <c r="D193"/>
      <c r="E193"/>
      <c r="F193"/>
      <c r="G193"/>
      <c r="H193"/>
    </row>
    <row r="194" spans="3:8" ht="12.75">
      <c r="C194"/>
      <c r="D194"/>
      <c r="E194"/>
      <c r="F194"/>
      <c r="G194"/>
      <c r="H194"/>
    </row>
    <row r="195" spans="3:8" ht="12.75">
      <c r="C195"/>
      <c r="D195"/>
      <c r="E195"/>
      <c r="F195"/>
      <c r="G195"/>
      <c r="H195"/>
    </row>
    <row r="196" spans="3:8" ht="12.75">
      <c r="C196"/>
      <c r="D196"/>
      <c r="E196"/>
      <c r="F196"/>
      <c r="G196"/>
      <c r="H196"/>
    </row>
    <row r="197" spans="3:8" ht="12.75">
      <c r="C197"/>
      <c r="D197"/>
      <c r="E197"/>
      <c r="F197"/>
      <c r="G197"/>
      <c r="H197"/>
    </row>
    <row r="198" spans="3:8" ht="12.75">
      <c r="C198"/>
      <c r="D198"/>
      <c r="E198"/>
      <c r="F198"/>
      <c r="G198"/>
      <c r="H198"/>
    </row>
    <row r="199" spans="3:8" ht="12.75">
      <c r="C199"/>
      <c r="D199"/>
      <c r="E199"/>
      <c r="F199"/>
      <c r="G199"/>
      <c r="H199"/>
    </row>
    <row r="200" spans="3:8" ht="12.75">
      <c r="C200"/>
      <c r="D200"/>
      <c r="E200"/>
      <c r="F200"/>
      <c r="G200"/>
      <c r="H200"/>
    </row>
    <row r="201" spans="3:8" ht="12.75">
      <c r="C201"/>
      <c r="D201"/>
      <c r="E201"/>
      <c r="F201"/>
      <c r="G201"/>
      <c r="H201"/>
    </row>
    <row r="202" spans="3:8" ht="12.75">
      <c r="C202"/>
      <c r="D202"/>
      <c r="E202"/>
      <c r="F202"/>
      <c r="G202"/>
      <c r="H202"/>
    </row>
    <row r="203" spans="3:8" ht="12.75">
      <c r="C203"/>
      <c r="D203"/>
      <c r="E203"/>
      <c r="F203"/>
      <c r="G203"/>
      <c r="H203"/>
    </row>
    <row r="204" spans="3:8" ht="12.75">
      <c r="C204"/>
      <c r="D204"/>
      <c r="E204"/>
      <c r="F204"/>
      <c r="G204"/>
      <c r="H204"/>
    </row>
    <row r="205" spans="3:8" ht="12.75">
      <c r="C205"/>
      <c r="D205"/>
      <c r="E205"/>
      <c r="F205"/>
      <c r="G205"/>
      <c r="H205"/>
    </row>
    <row r="206" spans="3:8" ht="12.75">
      <c r="C206"/>
      <c r="D206"/>
      <c r="E206"/>
      <c r="F206"/>
      <c r="G206"/>
      <c r="H206"/>
    </row>
    <row r="207" spans="3:8" ht="12.75">
      <c r="C207"/>
      <c r="D207"/>
      <c r="E207"/>
      <c r="F207"/>
      <c r="G207"/>
      <c r="H207"/>
    </row>
    <row r="208" spans="3:8" ht="12.75">
      <c r="C208"/>
      <c r="D208"/>
      <c r="E208"/>
      <c r="F208"/>
      <c r="G208"/>
      <c r="H208"/>
    </row>
    <row r="209" spans="3:8" ht="12.75">
      <c r="C209"/>
      <c r="D209"/>
      <c r="E209"/>
      <c r="F209"/>
      <c r="G209"/>
      <c r="H209"/>
    </row>
    <row r="210" spans="3:8" ht="12.75">
      <c r="C210"/>
      <c r="D210"/>
      <c r="E210"/>
      <c r="F210"/>
      <c r="G210"/>
      <c r="H210"/>
    </row>
    <row r="211" spans="3:8" ht="12.75">
      <c r="C211"/>
      <c r="D211"/>
      <c r="E211"/>
      <c r="F211"/>
      <c r="G211"/>
      <c r="H211"/>
    </row>
    <row r="212" spans="3:8" ht="12.75">
      <c r="C212"/>
      <c r="D212"/>
      <c r="E212"/>
      <c r="F212"/>
      <c r="G212"/>
      <c r="H212"/>
    </row>
    <row r="213" spans="3:8" ht="12.75">
      <c r="C213"/>
      <c r="D213"/>
      <c r="E213"/>
      <c r="F213"/>
      <c r="G213"/>
      <c r="H213"/>
    </row>
    <row r="214" spans="3:8" ht="12.75">
      <c r="C214"/>
      <c r="D214"/>
      <c r="E214"/>
      <c r="F214"/>
      <c r="G214"/>
      <c r="H214"/>
    </row>
    <row r="215" spans="3:8" ht="12.75">
      <c r="C215"/>
      <c r="D215"/>
      <c r="E215"/>
      <c r="F215"/>
      <c r="G215"/>
      <c r="H215"/>
    </row>
    <row r="216" spans="3:8" ht="12.75">
      <c r="C216"/>
      <c r="D216"/>
      <c r="E216"/>
      <c r="F216"/>
      <c r="G216"/>
      <c r="H216"/>
    </row>
    <row r="217" spans="3:8" ht="12.75">
      <c r="C217"/>
      <c r="D217"/>
      <c r="E217"/>
      <c r="F217"/>
      <c r="G217"/>
      <c r="H217"/>
    </row>
    <row r="218" spans="3:8" ht="12.75">
      <c r="C218"/>
      <c r="D218"/>
      <c r="E218"/>
      <c r="F218"/>
      <c r="G218"/>
      <c r="H218"/>
    </row>
    <row r="219" spans="3:8" ht="12.75">
      <c r="C219"/>
      <c r="D219"/>
      <c r="E219"/>
      <c r="F219"/>
      <c r="G219"/>
      <c r="H219"/>
    </row>
    <row r="220" spans="3:8" ht="12.75">
      <c r="C220"/>
      <c r="D220"/>
      <c r="E220"/>
      <c r="F220"/>
      <c r="G220"/>
      <c r="H220"/>
    </row>
    <row r="221" spans="3:8" ht="12.75">
      <c r="C221"/>
      <c r="D221"/>
      <c r="E221"/>
      <c r="F221"/>
      <c r="G221"/>
      <c r="H221"/>
    </row>
    <row r="222" spans="3:8" ht="12.75">
      <c r="C222"/>
      <c r="D222"/>
      <c r="E222"/>
      <c r="F222"/>
      <c r="G222"/>
      <c r="H222"/>
    </row>
    <row r="223" spans="3:8" ht="12.75">
      <c r="C223"/>
      <c r="D223"/>
      <c r="E223"/>
      <c r="F223"/>
      <c r="G223"/>
      <c r="H223"/>
    </row>
    <row r="224" spans="3:8" ht="12.75">
      <c r="C224"/>
      <c r="D224"/>
      <c r="E224"/>
      <c r="F224"/>
      <c r="G224"/>
      <c r="H224"/>
    </row>
    <row r="225" spans="3:8" ht="12.75">
      <c r="C225"/>
      <c r="D225"/>
      <c r="E225"/>
      <c r="F225"/>
      <c r="G225"/>
      <c r="H225"/>
    </row>
    <row r="226" spans="3:8" ht="12.75">
      <c r="C226"/>
      <c r="D226"/>
      <c r="E226"/>
      <c r="F226"/>
      <c r="G226"/>
      <c r="H226"/>
    </row>
    <row r="227" spans="3:8" ht="12.75">
      <c r="C227"/>
      <c r="D227"/>
      <c r="E227"/>
      <c r="F227"/>
      <c r="G227"/>
      <c r="H227"/>
    </row>
    <row r="228" spans="3:8" ht="12.75">
      <c r="C228"/>
      <c r="D228"/>
      <c r="E228"/>
      <c r="F228"/>
      <c r="G228"/>
      <c r="H228"/>
    </row>
    <row r="229" spans="3:8" ht="12.75">
      <c r="C229"/>
      <c r="D229"/>
      <c r="E229"/>
      <c r="F229"/>
      <c r="G229"/>
      <c r="H229"/>
    </row>
    <row r="230" spans="3:8" ht="12.75">
      <c r="C230"/>
      <c r="D230"/>
      <c r="E230"/>
      <c r="F230"/>
      <c r="G230"/>
      <c r="H230"/>
    </row>
    <row r="231" spans="3:8" ht="12.75">
      <c r="C231"/>
      <c r="D231"/>
      <c r="E231"/>
      <c r="F231"/>
      <c r="G231"/>
      <c r="H231"/>
    </row>
    <row r="232" spans="3:8" ht="12.75">
      <c r="C232"/>
      <c r="D232"/>
      <c r="E232"/>
      <c r="F232"/>
      <c r="G232"/>
      <c r="H232"/>
    </row>
    <row r="233" spans="3:8" ht="12.75">
      <c r="C233"/>
      <c r="D233"/>
      <c r="E233"/>
      <c r="F233"/>
      <c r="G233"/>
      <c r="H233"/>
    </row>
    <row r="234" spans="3:8" ht="12.75">
      <c r="C234"/>
      <c r="D234"/>
      <c r="E234"/>
      <c r="F234"/>
      <c r="G234"/>
      <c r="H234"/>
    </row>
    <row r="235" spans="3:8" ht="12.75">
      <c r="C235"/>
      <c r="D235"/>
      <c r="E235"/>
      <c r="F235"/>
      <c r="G235"/>
      <c r="H235"/>
    </row>
    <row r="236" spans="3:8" ht="12.75">
      <c r="C236"/>
      <c r="D236"/>
      <c r="E236"/>
      <c r="F236"/>
      <c r="G236"/>
      <c r="H236"/>
    </row>
    <row r="237" spans="3:8" ht="12.75">
      <c r="C237"/>
      <c r="D237"/>
      <c r="E237"/>
      <c r="F237"/>
      <c r="G237"/>
      <c r="H237"/>
    </row>
    <row r="238" spans="3:8" ht="12.75">
      <c r="C238"/>
      <c r="D238"/>
      <c r="E238"/>
      <c r="F238"/>
      <c r="G238"/>
      <c r="H238"/>
    </row>
    <row r="239" spans="3:8" ht="12.75">
      <c r="C239"/>
      <c r="D239"/>
      <c r="E239"/>
      <c r="F239"/>
      <c r="G239"/>
      <c r="H239"/>
    </row>
    <row r="240" spans="3:8" ht="12.75">
      <c r="C240"/>
      <c r="D240"/>
      <c r="E240"/>
      <c r="F240"/>
      <c r="G240"/>
      <c r="H240"/>
    </row>
    <row r="241" spans="3:8" ht="12.75">
      <c r="C241"/>
      <c r="D241"/>
      <c r="E241"/>
      <c r="F241"/>
      <c r="G241"/>
      <c r="H241"/>
    </row>
    <row r="242" spans="3:8" ht="12.75">
      <c r="C242"/>
      <c r="D242"/>
      <c r="E242"/>
      <c r="F242"/>
      <c r="G242"/>
      <c r="H242"/>
    </row>
    <row r="243" spans="3:8" ht="12.75">
      <c r="C243"/>
      <c r="D243"/>
      <c r="E243"/>
      <c r="F243"/>
      <c r="G243"/>
      <c r="H243"/>
    </row>
    <row r="244" spans="3:8" ht="12.75">
      <c r="C244"/>
      <c r="D244"/>
      <c r="E244"/>
      <c r="F244"/>
      <c r="G244"/>
      <c r="H244"/>
    </row>
    <row r="245" spans="3:8" ht="12.75">
      <c r="C245"/>
      <c r="D245"/>
      <c r="E245"/>
      <c r="F245"/>
      <c r="G245"/>
      <c r="H245"/>
    </row>
    <row r="246" spans="3:8" ht="12.75">
      <c r="C246"/>
      <c r="D246"/>
      <c r="E246"/>
      <c r="F246"/>
      <c r="G246"/>
      <c r="H246"/>
    </row>
    <row r="247" spans="3:8" ht="12.75">
      <c r="C247"/>
      <c r="D247"/>
      <c r="E247"/>
      <c r="F247"/>
      <c r="G247"/>
      <c r="H247"/>
    </row>
    <row r="248" spans="3:8" ht="12.75">
      <c r="C248"/>
      <c r="D248"/>
      <c r="E248"/>
      <c r="F248"/>
      <c r="G248"/>
      <c r="H248"/>
    </row>
    <row r="249" spans="3:8" ht="12.75">
      <c r="C249"/>
      <c r="D249"/>
      <c r="E249"/>
      <c r="F249"/>
      <c r="G249"/>
      <c r="H249"/>
    </row>
    <row r="250" spans="3:8" ht="12.75">
      <c r="C250"/>
      <c r="D250"/>
      <c r="E250"/>
      <c r="F250"/>
      <c r="G250"/>
      <c r="H250"/>
    </row>
    <row r="251" spans="3:8" ht="12.75">
      <c r="C251"/>
      <c r="D251"/>
      <c r="E251"/>
      <c r="F251"/>
      <c r="G251"/>
      <c r="H251"/>
    </row>
    <row r="252" spans="3:8" ht="12.75">
      <c r="C252"/>
      <c r="D252"/>
      <c r="E252"/>
      <c r="F252"/>
      <c r="G252"/>
      <c r="H252"/>
    </row>
    <row r="253" spans="3:8" ht="12.75">
      <c r="C253"/>
      <c r="D253"/>
      <c r="E253"/>
      <c r="F253"/>
      <c r="G253"/>
      <c r="H253"/>
    </row>
    <row r="254" spans="3:8" ht="12.75">
      <c r="C254"/>
      <c r="D254"/>
      <c r="E254"/>
      <c r="F254"/>
      <c r="G254"/>
      <c r="H254"/>
    </row>
    <row r="255" spans="3:8" ht="12.75">
      <c r="C255"/>
      <c r="D255"/>
      <c r="E255"/>
      <c r="F255"/>
      <c r="G255"/>
      <c r="H255"/>
    </row>
    <row r="256" spans="3:8" ht="12.75">
      <c r="C256"/>
      <c r="D256"/>
      <c r="E256"/>
      <c r="F256"/>
      <c r="G256"/>
      <c r="H256"/>
    </row>
    <row r="257" spans="3:8" ht="12.75">
      <c r="C257"/>
      <c r="D257"/>
      <c r="E257"/>
      <c r="F257"/>
      <c r="G257"/>
      <c r="H257"/>
    </row>
    <row r="258" spans="3:8" ht="12.75">
      <c r="C258"/>
      <c r="D258"/>
      <c r="E258"/>
      <c r="F258"/>
      <c r="G258"/>
      <c r="H258"/>
    </row>
    <row r="259" spans="3:8" ht="12.75">
      <c r="C259"/>
      <c r="D259"/>
      <c r="E259"/>
      <c r="F259"/>
      <c r="G259"/>
      <c r="H259"/>
    </row>
    <row r="260" spans="3:8" ht="12.75">
      <c r="C260"/>
      <c r="D260"/>
      <c r="E260"/>
      <c r="F260"/>
      <c r="G260"/>
      <c r="H260"/>
    </row>
    <row r="261" spans="3:8" ht="12.75">
      <c r="C261"/>
      <c r="D261"/>
      <c r="E261"/>
      <c r="F261"/>
      <c r="G261"/>
      <c r="H261"/>
    </row>
    <row r="262" spans="3:8" ht="12.75">
      <c r="C262"/>
      <c r="D262"/>
      <c r="E262"/>
      <c r="F262"/>
      <c r="G262"/>
      <c r="H262"/>
    </row>
    <row r="263" spans="3:8" ht="12.75">
      <c r="C263"/>
      <c r="D263"/>
      <c r="E263"/>
      <c r="F263"/>
      <c r="G263"/>
      <c r="H263"/>
    </row>
    <row r="264" spans="3:8" ht="12.75">
      <c r="C264"/>
      <c r="D264"/>
      <c r="E264"/>
      <c r="F264"/>
      <c r="G264"/>
      <c r="H264"/>
    </row>
    <row r="265" spans="3:8" ht="12.75">
      <c r="C265"/>
      <c r="D265"/>
      <c r="E265"/>
      <c r="F265"/>
      <c r="G265"/>
      <c r="H265"/>
    </row>
    <row r="266" spans="3:8" ht="12.75">
      <c r="C266"/>
      <c r="D266"/>
      <c r="E266"/>
      <c r="F266"/>
      <c r="G266"/>
      <c r="H266"/>
    </row>
    <row r="267" spans="3:8" ht="12.75">
      <c r="C267"/>
      <c r="D267"/>
      <c r="E267"/>
      <c r="F267"/>
      <c r="G267"/>
      <c r="H267"/>
    </row>
    <row r="268" spans="3:8" ht="12.75">
      <c r="C268"/>
      <c r="D268"/>
      <c r="E268"/>
      <c r="F268"/>
      <c r="G268"/>
      <c r="H268"/>
    </row>
    <row r="269" spans="3:8" ht="12.75">
      <c r="C269"/>
      <c r="D269"/>
      <c r="E269"/>
      <c r="F269"/>
      <c r="G269"/>
      <c r="H269"/>
    </row>
    <row r="270" spans="3:8" ht="12.75">
      <c r="C270"/>
      <c r="D270"/>
      <c r="E270"/>
      <c r="F270"/>
      <c r="G270"/>
      <c r="H270"/>
    </row>
    <row r="271" spans="3:8" ht="12.75">
      <c r="C271"/>
      <c r="D271"/>
      <c r="E271"/>
      <c r="F271"/>
      <c r="G271"/>
      <c r="H271"/>
    </row>
    <row r="272" spans="3:8" ht="12.75">
      <c r="C272"/>
      <c r="D272"/>
      <c r="E272"/>
      <c r="F272"/>
      <c r="G272"/>
      <c r="H272"/>
    </row>
    <row r="273" spans="3:8" ht="12.75">
      <c r="C273"/>
      <c r="D273"/>
      <c r="E273"/>
      <c r="F273"/>
      <c r="G273"/>
      <c r="H273"/>
    </row>
    <row r="274" spans="3:8" ht="12.75">
      <c r="C274"/>
      <c r="D274"/>
      <c r="E274"/>
      <c r="F274"/>
      <c r="G274"/>
      <c r="H274"/>
    </row>
    <row r="275" spans="3:8" ht="12.75">
      <c r="C275"/>
      <c r="D275"/>
      <c r="E275"/>
      <c r="F275"/>
      <c r="G275"/>
      <c r="H275"/>
    </row>
    <row r="276" spans="3:8" ht="12.75">
      <c r="C276"/>
      <c r="D276"/>
      <c r="E276"/>
      <c r="F276"/>
      <c r="G276"/>
      <c r="H276"/>
    </row>
    <row r="277" spans="3:8" ht="12.75">
      <c r="C277"/>
      <c r="D277"/>
      <c r="E277"/>
      <c r="F277"/>
      <c r="G277"/>
      <c r="H277"/>
    </row>
    <row r="278" spans="3:8" ht="12.75">
      <c r="C278"/>
      <c r="D278"/>
      <c r="E278"/>
      <c r="F278"/>
      <c r="G278"/>
      <c r="H278"/>
    </row>
    <row r="279" spans="3:8" ht="12.75">
      <c r="C279"/>
      <c r="D279"/>
      <c r="E279"/>
      <c r="F279"/>
      <c r="G279"/>
      <c r="H279"/>
    </row>
    <row r="280" spans="3:8" ht="12.75">
      <c r="C280"/>
      <c r="D280"/>
      <c r="E280"/>
      <c r="F280"/>
      <c r="G280"/>
      <c r="H280"/>
    </row>
    <row r="281" spans="3:8" ht="12.75">
      <c r="C281"/>
      <c r="D281"/>
      <c r="E281"/>
      <c r="F281"/>
      <c r="G281"/>
      <c r="H281"/>
    </row>
    <row r="282" spans="3:8" ht="12.75">
      <c r="C282"/>
      <c r="D282"/>
      <c r="E282"/>
      <c r="F282"/>
      <c r="G282"/>
      <c r="H282"/>
    </row>
    <row r="283" spans="3:8" ht="12.75">
      <c r="C283"/>
      <c r="D283"/>
      <c r="E283"/>
      <c r="F283"/>
      <c r="G283"/>
      <c r="H283"/>
    </row>
    <row r="284" spans="3:8" ht="12.75">
      <c r="C284"/>
      <c r="D284"/>
      <c r="E284"/>
      <c r="F284"/>
      <c r="G284"/>
      <c r="H284"/>
    </row>
    <row r="285" spans="3:8" ht="12.75">
      <c r="C285"/>
      <c r="D285"/>
      <c r="E285"/>
      <c r="F285"/>
      <c r="G285"/>
      <c r="H285"/>
    </row>
    <row r="286" spans="3:8" ht="12.75">
      <c r="C286"/>
      <c r="D286"/>
      <c r="E286"/>
      <c r="F286"/>
      <c r="G286"/>
      <c r="H286"/>
    </row>
    <row r="287" spans="3:8" ht="12.75">
      <c r="C287"/>
      <c r="D287"/>
      <c r="E287"/>
      <c r="F287"/>
      <c r="G287"/>
      <c r="H287"/>
    </row>
    <row r="288" spans="3:8" ht="12.75">
      <c r="C288"/>
      <c r="D288"/>
      <c r="E288"/>
      <c r="F288"/>
      <c r="G288"/>
      <c r="H288"/>
    </row>
    <row r="289" spans="3:8" ht="12.75">
      <c r="C289"/>
      <c r="D289"/>
      <c r="E289"/>
      <c r="F289"/>
      <c r="G289"/>
      <c r="H289"/>
    </row>
    <row r="290" spans="3:8" ht="12.75">
      <c r="C290"/>
      <c r="D290"/>
      <c r="E290"/>
      <c r="F290"/>
      <c r="G290"/>
      <c r="H290"/>
    </row>
    <row r="291" spans="3:8" ht="12.75">
      <c r="C291"/>
      <c r="D291"/>
      <c r="E291"/>
      <c r="F291"/>
      <c r="G291"/>
      <c r="H291"/>
    </row>
    <row r="292" spans="3:8" ht="12.75">
      <c r="C292"/>
      <c r="D292"/>
      <c r="E292"/>
      <c r="F292"/>
      <c r="G292"/>
      <c r="H292"/>
    </row>
    <row r="293" spans="3:8" ht="12.75">
      <c r="C293"/>
      <c r="D293"/>
      <c r="E293"/>
      <c r="F293"/>
      <c r="G293"/>
      <c r="H293"/>
    </row>
    <row r="294" spans="3:8" ht="12.75">
      <c r="C294"/>
      <c r="D294"/>
      <c r="E294"/>
      <c r="F294"/>
      <c r="G294"/>
      <c r="H294"/>
    </row>
    <row r="295" spans="3:8" ht="12.75">
      <c r="C295"/>
      <c r="D295"/>
      <c r="E295"/>
      <c r="F295"/>
      <c r="G295"/>
      <c r="H295"/>
    </row>
    <row r="296" spans="3:8" ht="12.75">
      <c r="C296"/>
      <c r="D296"/>
      <c r="E296"/>
      <c r="F296"/>
      <c r="G296"/>
      <c r="H296"/>
    </row>
    <row r="297" spans="3:8" ht="12.75">
      <c r="C297"/>
      <c r="D297"/>
      <c r="E297"/>
      <c r="F297"/>
      <c r="G297"/>
      <c r="H297"/>
    </row>
    <row r="298" spans="3:8" ht="12.75">
      <c r="C298"/>
      <c r="D298"/>
      <c r="E298"/>
      <c r="F298"/>
      <c r="G298"/>
      <c r="H298"/>
    </row>
    <row r="299" spans="3:8" ht="12.75">
      <c r="C299"/>
      <c r="D299"/>
      <c r="E299"/>
      <c r="F299"/>
      <c r="G299"/>
      <c r="H299"/>
    </row>
    <row r="300" spans="3:8" ht="12.75">
      <c r="C300"/>
      <c r="D300"/>
      <c r="E300"/>
      <c r="F300"/>
      <c r="G300"/>
      <c r="H300"/>
    </row>
    <row r="301" spans="3:8" ht="12.75">
      <c r="C301"/>
      <c r="D301"/>
      <c r="E301"/>
      <c r="F301"/>
      <c r="G301"/>
      <c r="H301"/>
    </row>
    <row r="302" spans="3:8" ht="12.75">
      <c r="C302"/>
      <c r="D302"/>
      <c r="E302"/>
      <c r="F302"/>
      <c r="G302"/>
      <c r="H302"/>
    </row>
    <row r="303" spans="3:8" ht="12.75">
      <c r="C303"/>
      <c r="D303"/>
      <c r="E303"/>
      <c r="F303"/>
      <c r="G303"/>
      <c r="H303"/>
    </row>
    <row r="304" spans="3:8" ht="12.75">
      <c r="C304"/>
      <c r="D304"/>
      <c r="E304"/>
      <c r="F304"/>
      <c r="G304"/>
      <c r="H304"/>
    </row>
    <row r="305" spans="3:8" ht="12.75">
      <c r="C305"/>
      <c r="D305"/>
      <c r="E305"/>
      <c r="F305"/>
      <c r="G305"/>
      <c r="H305"/>
    </row>
    <row r="306" spans="3:8" ht="12.75">
      <c r="C306"/>
      <c r="D306"/>
      <c r="E306"/>
      <c r="F306"/>
      <c r="G306"/>
      <c r="H306"/>
    </row>
    <row r="307" spans="3:8" ht="12.75">
      <c r="C307"/>
      <c r="D307"/>
      <c r="E307"/>
      <c r="F307"/>
      <c r="G307"/>
      <c r="H307"/>
    </row>
    <row r="308" spans="3:8" ht="12.75">
      <c r="C308"/>
      <c r="D308"/>
      <c r="E308"/>
      <c r="F308"/>
      <c r="G308"/>
      <c r="H308"/>
    </row>
    <row r="309" spans="3:8" ht="12.75">
      <c r="C309"/>
      <c r="D309"/>
      <c r="E309"/>
      <c r="F309"/>
      <c r="G309"/>
      <c r="H309"/>
    </row>
    <row r="310" spans="3:8" ht="12.75">
      <c r="C310"/>
      <c r="D310"/>
      <c r="E310"/>
      <c r="F310"/>
      <c r="G310"/>
      <c r="H310"/>
    </row>
    <row r="311" spans="3:8" ht="12.75">
      <c r="C311"/>
      <c r="D311"/>
      <c r="E311"/>
      <c r="F311"/>
      <c r="G311"/>
      <c r="H311"/>
    </row>
    <row r="312" spans="3:8" ht="12.75">
      <c r="C312"/>
      <c r="D312"/>
      <c r="E312"/>
      <c r="F312"/>
      <c r="G312"/>
      <c r="H312"/>
    </row>
    <row r="313" spans="3:8" ht="12.75">
      <c r="C313"/>
      <c r="D313"/>
      <c r="E313"/>
      <c r="F313"/>
      <c r="G313"/>
      <c r="H313"/>
    </row>
    <row r="314" spans="3:8" ht="12.75">
      <c r="C314"/>
      <c r="D314"/>
      <c r="E314"/>
      <c r="F314"/>
      <c r="G314"/>
      <c r="H314"/>
    </row>
    <row r="315" spans="3:8" ht="12.75">
      <c r="C315"/>
      <c r="D315"/>
      <c r="E315"/>
      <c r="F315"/>
      <c r="G315"/>
      <c r="H315"/>
    </row>
    <row r="316" spans="3:8" ht="12.75">
      <c r="C316"/>
      <c r="D316"/>
      <c r="E316"/>
      <c r="F316"/>
      <c r="G316"/>
      <c r="H316"/>
    </row>
    <row r="317" spans="3:8" ht="12.75">
      <c r="C317"/>
      <c r="D317"/>
      <c r="E317"/>
      <c r="F317"/>
      <c r="G317"/>
      <c r="H317"/>
    </row>
    <row r="318" spans="3:8" ht="12.75">
      <c r="C318"/>
      <c r="D318"/>
      <c r="E318"/>
      <c r="F318"/>
      <c r="G318"/>
      <c r="H318"/>
    </row>
    <row r="319" spans="3:8" ht="12.75">
      <c r="C319"/>
      <c r="D319"/>
      <c r="E319"/>
      <c r="F319"/>
      <c r="G319"/>
      <c r="H319"/>
    </row>
    <row r="320" spans="3:8" ht="12.75">
      <c r="C320"/>
      <c r="D320"/>
      <c r="E320"/>
      <c r="F320"/>
      <c r="G320"/>
      <c r="H320"/>
    </row>
    <row r="321" spans="3:8" ht="12.75">
      <c r="C321"/>
      <c r="D321"/>
      <c r="E321"/>
      <c r="F321"/>
      <c r="G321"/>
      <c r="H321"/>
    </row>
    <row r="322" spans="3:8" ht="12.75">
      <c r="C322"/>
      <c r="D322"/>
      <c r="E322"/>
      <c r="F322"/>
      <c r="G322"/>
      <c r="H322"/>
    </row>
    <row r="323" spans="3:8" ht="12.75">
      <c r="C323"/>
      <c r="D323"/>
      <c r="E323"/>
      <c r="F323"/>
      <c r="G323"/>
      <c r="H323"/>
    </row>
    <row r="324" spans="3:8" ht="12.75">
      <c r="C324"/>
      <c r="D324"/>
      <c r="E324"/>
      <c r="F324"/>
      <c r="G324"/>
      <c r="H324"/>
    </row>
    <row r="325" spans="3:8" ht="12.75">
      <c r="C325"/>
      <c r="D325"/>
      <c r="E325"/>
      <c r="F325"/>
      <c r="G325"/>
      <c r="H325"/>
    </row>
    <row r="326" spans="3:8" ht="12.75">
      <c r="C326"/>
      <c r="D326"/>
      <c r="E326"/>
      <c r="F326"/>
      <c r="G326"/>
      <c r="H326"/>
    </row>
    <row r="327" spans="3:8" ht="12.75">
      <c r="C327"/>
      <c r="D327"/>
      <c r="E327"/>
      <c r="F327"/>
      <c r="G327"/>
      <c r="H327"/>
    </row>
    <row r="328" spans="3:8" ht="12.75">
      <c r="C328"/>
      <c r="D328"/>
      <c r="E328"/>
      <c r="F328"/>
      <c r="G328"/>
      <c r="H328"/>
    </row>
    <row r="329" spans="3:8" ht="12.75">
      <c r="C329"/>
      <c r="D329"/>
      <c r="E329"/>
      <c r="F329"/>
      <c r="G329"/>
      <c r="H329"/>
    </row>
    <row r="330" spans="3:8" ht="12.75">
      <c r="C330"/>
      <c r="D330"/>
      <c r="E330"/>
      <c r="F330"/>
      <c r="G330"/>
      <c r="H330"/>
    </row>
    <row r="331" spans="3:8" ht="12.75">
      <c r="C331"/>
      <c r="D331"/>
      <c r="E331"/>
      <c r="F331"/>
      <c r="G331"/>
      <c r="H331"/>
    </row>
    <row r="332" spans="3:8" ht="12.75">
      <c r="C332"/>
      <c r="D332"/>
      <c r="E332"/>
      <c r="F332"/>
      <c r="G332"/>
      <c r="H332"/>
    </row>
    <row r="333" spans="3:8" ht="12.75">
      <c r="C333"/>
      <c r="D333"/>
      <c r="E333"/>
      <c r="F333"/>
      <c r="G333"/>
      <c r="H333"/>
    </row>
    <row r="334" spans="3:8" ht="12.75">
      <c r="C334"/>
      <c r="D334"/>
      <c r="E334"/>
      <c r="F334"/>
      <c r="G334"/>
      <c r="H334"/>
    </row>
    <row r="335" spans="3:8" ht="12.75">
      <c r="C335"/>
      <c r="D335"/>
      <c r="E335"/>
      <c r="F335"/>
      <c r="G335"/>
      <c r="H335"/>
    </row>
    <row r="336" spans="3:8" ht="12.75">
      <c r="C336"/>
      <c r="D336"/>
      <c r="E336"/>
      <c r="F336"/>
      <c r="G336"/>
      <c r="H336"/>
    </row>
    <row r="337" spans="3:8" ht="12.75">
      <c r="C337"/>
      <c r="D337"/>
      <c r="E337"/>
      <c r="F337"/>
      <c r="G337"/>
      <c r="H337"/>
    </row>
    <row r="338" spans="3:8" ht="12.75">
      <c r="C338"/>
      <c r="D338"/>
      <c r="E338"/>
      <c r="F338"/>
      <c r="G338"/>
      <c r="H338"/>
    </row>
    <row r="339" spans="3:8" ht="12.75">
      <c r="C339"/>
      <c r="D339"/>
      <c r="E339"/>
      <c r="F339"/>
      <c r="G339"/>
      <c r="H339"/>
    </row>
    <row r="340" spans="3:8" ht="12.75">
      <c r="C340"/>
      <c r="D340"/>
      <c r="E340"/>
      <c r="F340"/>
      <c r="G340"/>
      <c r="H340"/>
    </row>
    <row r="341" spans="3:8" ht="12.75">
      <c r="C341"/>
      <c r="D341"/>
      <c r="E341"/>
      <c r="F341"/>
      <c r="G341"/>
      <c r="H341"/>
    </row>
    <row r="342" spans="3:8" ht="12.75">
      <c r="C342"/>
      <c r="D342"/>
      <c r="E342"/>
      <c r="F342"/>
      <c r="G342"/>
      <c r="H342"/>
    </row>
    <row r="343" spans="3:8" ht="12.75">
      <c r="C343"/>
      <c r="D343"/>
      <c r="E343"/>
      <c r="F343"/>
      <c r="G343"/>
      <c r="H343"/>
    </row>
    <row r="344" spans="3:8" ht="12.75">
      <c r="C344"/>
      <c r="D344"/>
      <c r="E344"/>
      <c r="F344"/>
      <c r="G344"/>
      <c r="H344"/>
    </row>
    <row r="345" spans="3:8" ht="12.75">
      <c r="C345"/>
      <c r="D345"/>
      <c r="E345"/>
      <c r="F345"/>
      <c r="G345"/>
      <c r="H345"/>
    </row>
    <row r="346" spans="3:8" ht="12.75">
      <c r="C346"/>
      <c r="D346"/>
      <c r="E346"/>
      <c r="F346"/>
      <c r="G346"/>
      <c r="H346"/>
    </row>
    <row r="347" spans="3:8" ht="12.75">
      <c r="C347"/>
      <c r="D347"/>
      <c r="E347"/>
      <c r="F347"/>
      <c r="G347"/>
      <c r="H347"/>
    </row>
    <row r="348" spans="3:8" ht="12.75">
      <c r="C348"/>
      <c r="D348"/>
      <c r="E348"/>
      <c r="F348"/>
      <c r="G348"/>
      <c r="H348"/>
    </row>
    <row r="349" spans="3:8" ht="12.75">
      <c r="C349"/>
      <c r="D349"/>
      <c r="E349"/>
      <c r="F349"/>
      <c r="G349"/>
      <c r="H349"/>
    </row>
    <row r="350" spans="3:8" ht="12.75">
      <c r="C350"/>
      <c r="D350"/>
      <c r="E350"/>
      <c r="F350"/>
      <c r="G350"/>
      <c r="H350"/>
    </row>
    <row r="351" spans="3:8" ht="12.75">
      <c r="C351"/>
      <c r="D351"/>
      <c r="E351"/>
      <c r="F351"/>
      <c r="G351"/>
      <c r="H351"/>
    </row>
    <row r="352" spans="3:8" ht="12.75">
      <c r="C352"/>
      <c r="D352"/>
      <c r="E352"/>
      <c r="F352"/>
      <c r="G352"/>
      <c r="H352"/>
    </row>
    <row r="353" spans="3:8" ht="12.75">
      <c r="C353"/>
      <c r="D353"/>
      <c r="E353"/>
      <c r="F353"/>
      <c r="G353"/>
      <c r="H353"/>
    </row>
    <row r="354" spans="3:8" ht="12.75">
      <c r="C354"/>
      <c r="D354"/>
      <c r="E354"/>
      <c r="F354"/>
      <c r="G354"/>
      <c r="H354"/>
    </row>
    <row r="355" spans="3:8" ht="12.75">
      <c r="C355"/>
      <c r="D355"/>
      <c r="E355"/>
      <c r="F355"/>
      <c r="G355"/>
      <c r="H355"/>
    </row>
    <row r="356" spans="3:8" ht="12.75">
      <c r="C356"/>
      <c r="D356"/>
      <c r="E356"/>
      <c r="F356"/>
      <c r="G356"/>
      <c r="H356"/>
    </row>
    <row r="357" spans="3:8" ht="12.75">
      <c r="C357"/>
      <c r="D357"/>
      <c r="E357"/>
      <c r="F357"/>
      <c r="G357"/>
      <c r="H357"/>
    </row>
    <row r="358" spans="3:8" ht="12.75">
      <c r="C358"/>
      <c r="D358"/>
      <c r="E358"/>
      <c r="F358"/>
      <c r="G358"/>
      <c r="H358"/>
    </row>
    <row r="359" spans="3:8" ht="12.75">
      <c r="C359"/>
      <c r="D359"/>
      <c r="E359"/>
      <c r="F359"/>
      <c r="G359"/>
      <c r="H359"/>
    </row>
    <row r="360" spans="3:8" ht="12.75">
      <c r="C360"/>
      <c r="D360"/>
      <c r="E360"/>
      <c r="F360"/>
      <c r="G360"/>
      <c r="H360"/>
    </row>
    <row r="361" spans="3:8" ht="12.75">
      <c r="C361"/>
      <c r="D361"/>
      <c r="E361"/>
      <c r="F361"/>
      <c r="G361"/>
      <c r="H361"/>
    </row>
    <row r="362" spans="3:8" ht="12.75">
      <c r="C362"/>
      <c r="D362"/>
      <c r="E362"/>
      <c r="F362"/>
      <c r="G362"/>
      <c r="H362"/>
    </row>
    <row r="363" spans="3:8" ht="12.75">
      <c r="C363"/>
      <c r="D363"/>
      <c r="E363"/>
      <c r="F363"/>
      <c r="G363"/>
      <c r="H363"/>
    </row>
    <row r="364" spans="3:8" ht="12.75">
      <c r="C364"/>
      <c r="D364"/>
      <c r="E364"/>
      <c r="F364"/>
      <c r="G364"/>
      <c r="H364"/>
    </row>
    <row r="365" spans="3:8" ht="12.75">
      <c r="C365"/>
      <c r="D365"/>
      <c r="E365"/>
      <c r="F365"/>
      <c r="G365"/>
      <c r="H365"/>
    </row>
    <row r="366" spans="3:8" ht="12.75">
      <c r="C366"/>
      <c r="D366"/>
      <c r="E366"/>
      <c r="F366"/>
      <c r="G366"/>
      <c r="H366"/>
    </row>
    <row r="367" spans="3:8" ht="12.75">
      <c r="C367"/>
      <c r="D367"/>
      <c r="E367"/>
      <c r="F367"/>
      <c r="G367"/>
      <c r="H367"/>
    </row>
    <row r="368" spans="3:8" ht="12.75">
      <c r="C368"/>
      <c r="D368"/>
      <c r="E368"/>
      <c r="F368"/>
      <c r="G368"/>
      <c r="H368"/>
    </row>
    <row r="369" spans="3:8" ht="12.75">
      <c r="C369"/>
      <c r="D369"/>
      <c r="E369"/>
      <c r="F369"/>
      <c r="G369"/>
      <c r="H369"/>
    </row>
    <row r="370" spans="3:8" ht="12.75">
      <c r="C370"/>
      <c r="D370"/>
      <c r="E370"/>
      <c r="F370"/>
      <c r="G370"/>
      <c r="H370"/>
    </row>
    <row r="371" spans="3:8" ht="12.75">
      <c r="C371"/>
      <c r="D371"/>
      <c r="E371"/>
      <c r="F371"/>
      <c r="G371"/>
      <c r="H371"/>
    </row>
    <row r="372" spans="3:8" ht="12.75">
      <c r="C372"/>
      <c r="D372"/>
      <c r="E372"/>
      <c r="F372"/>
      <c r="G372"/>
      <c r="H372"/>
    </row>
    <row r="373" spans="3:8" ht="12.75">
      <c r="C373"/>
      <c r="D373"/>
      <c r="E373"/>
      <c r="F373"/>
      <c r="G373"/>
      <c r="H373"/>
    </row>
    <row r="374" spans="3:8" ht="12.75">
      <c r="C374"/>
      <c r="D374"/>
      <c r="E374"/>
      <c r="F374"/>
      <c r="G374"/>
      <c r="H374"/>
    </row>
    <row r="375" spans="3:8" ht="12.75">
      <c r="C375"/>
      <c r="D375"/>
      <c r="E375"/>
      <c r="F375"/>
      <c r="G375"/>
      <c r="H375"/>
    </row>
    <row r="376" spans="3:8" ht="12.75">
      <c r="C376"/>
      <c r="D376"/>
      <c r="E376"/>
      <c r="F376"/>
      <c r="G376"/>
      <c r="H376"/>
    </row>
    <row r="377" spans="3:8" ht="12.75">
      <c r="C377"/>
      <c r="D377"/>
      <c r="E377"/>
      <c r="F377"/>
      <c r="G377"/>
      <c r="H377"/>
    </row>
    <row r="378" spans="3:8" ht="12.75">
      <c r="C378"/>
      <c r="D378"/>
      <c r="E378"/>
      <c r="F378"/>
      <c r="G378"/>
      <c r="H378"/>
    </row>
    <row r="379" spans="3:8" ht="12.75">
      <c r="C379"/>
      <c r="D379"/>
      <c r="E379"/>
      <c r="F379"/>
      <c r="G379"/>
      <c r="H379"/>
    </row>
    <row r="380" spans="3:8" ht="12.75">
      <c r="C380"/>
      <c r="D380"/>
      <c r="E380"/>
      <c r="F380"/>
      <c r="G380"/>
      <c r="H380"/>
    </row>
    <row r="381" spans="3:8" ht="12.75">
      <c r="C381"/>
      <c r="D381"/>
      <c r="E381"/>
      <c r="F381"/>
      <c r="G381"/>
      <c r="H381"/>
    </row>
    <row r="382" spans="3:8" ht="12.75">
      <c r="C382"/>
      <c r="D382"/>
      <c r="E382"/>
      <c r="F382"/>
      <c r="G382"/>
      <c r="H382"/>
    </row>
    <row r="383" spans="3:8" ht="12.75">
      <c r="C383"/>
      <c r="D383"/>
      <c r="E383"/>
      <c r="F383"/>
      <c r="G383"/>
      <c r="H383"/>
    </row>
    <row r="384" spans="3:8" ht="12.75">
      <c r="C384"/>
      <c r="D384"/>
      <c r="E384"/>
      <c r="F384"/>
      <c r="G384"/>
      <c r="H384"/>
    </row>
    <row r="385" spans="3:8" ht="12.75">
      <c r="C385"/>
      <c r="D385"/>
      <c r="E385"/>
      <c r="F385"/>
      <c r="G385"/>
      <c r="H385"/>
    </row>
    <row r="386" spans="3:8" ht="12.75">
      <c r="C386"/>
      <c r="D386"/>
      <c r="E386"/>
      <c r="F386"/>
      <c r="G386"/>
      <c r="H386"/>
    </row>
    <row r="387" spans="3:8" ht="12.75">
      <c r="C387"/>
      <c r="D387"/>
      <c r="E387"/>
      <c r="F387"/>
      <c r="G387"/>
      <c r="H387"/>
    </row>
    <row r="388" spans="3:8" ht="12.75">
      <c r="C388"/>
      <c r="D388"/>
      <c r="E388"/>
      <c r="F388"/>
      <c r="G388"/>
      <c r="H388"/>
    </row>
    <row r="389" spans="3:8" ht="12.75">
      <c r="C389"/>
      <c r="D389"/>
      <c r="E389"/>
      <c r="F389"/>
      <c r="G389"/>
      <c r="H389"/>
    </row>
    <row r="390" spans="3:8" ht="12.75">
      <c r="C390"/>
      <c r="D390"/>
      <c r="E390"/>
      <c r="F390"/>
      <c r="G390"/>
      <c r="H390"/>
    </row>
    <row r="391" spans="3:8" ht="12.75">
      <c r="C391"/>
      <c r="D391"/>
      <c r="E391"/>
      <c r="F391"/>
      <c r="G391"/>
      <c r="H391"/>
    </row>
    <row r="392" spans="3:8" ht="12.75">
      <c r="C392"/>
      <c r="D392"/>
      <c r="E392"/>
      <c r="F392"/>
      <c r="G392"/>
      <c r="H392"/>
    </row>
    <row r="393" spans="3:8" ht="12.75">
      <c r="C393"/>
      <c r="D393"/>
      <c r="E393"/>
      <c r="F393"/>
      <c r="G393"/>
      <c r="H393"/>
    </row>
    <row r="394" spans="3:8" ht="12.75">
      <c r="C394"/>
      <c r="D394"/>
      <c r="E394"/>
      <c r="F394"/>
      <c r="G394"/>
      <c r="H394"/>
    </row>
    <row r="395" spans="3:8" ht="12.75">
      <c r="C395"/>
      <c r="D395"/>
      <c r="E395"/>
      <c r="F395"/>
      <c r="G395"/>
      <c r="H395"/>
    </row>
    <row r="396" spans="3:8" ht="12.75">
      <c r="C396"/>
      <c r="D396"/>
      <c r="E396"/>
      <c r="F396"/>
      <c r="G396"/>
      <c r="H396"/>
    </row>
    <row r="397" spans="3:8" ht="12.75">
      <c r="C397"/>
      <c r="D397"/>
      <c r="E397"/>
      <c r="F397"/>
      <c r="G397"/>
      <c r="H397"/>
    </row>
    <row r="398" spans="3:8" ht="12.75">
      <c r="C398"/>
      <c r="D398"/>
      <c r="E398"/>
      <c r="F398"/>
      <c r="G398"/>
      <c r="H398"/>
    </row>
    <row r="399" spans="3:8" ht="12.75">
      <c r="C399"/>
      <c r="D399"/>
      <c r="E399"/>
      <c r="F399"/>
      <c r="G399"/>
      <c r="H399"/>
    </row>
    <row r="400" spans="3:8" ht="12.75">
      <c r="C400"/>
      <c r="D400"/>
      <c r="E400"/>
      <c r="F400"/>
      <c r="G400"/>
      <c r="H400"/>
    </row>
    <row r="401" spans="3:8" ht="12.75">
      <c r="C401"/>
      <c r="D401"/>
      <c r="E401"/>
      <c r="F401"/>
      <c r="G401"/>
      <c r="H401"/>
    </row>
    <row r="402" spans="3:8" ht="12.75">
      <c r="C402"/>
      <c r="D402"/>
      <c r="E402"/>
      <c r="F402"/>
      <c r="G402"/>
      <c r="H402"/>
    </row>
    <row r="403" spans="3:8" ht="12.75">
      <c r="C403"/>
      <c r="D403"/>
      <c r="E403"/>
      <c r="F403"/>
      <c r="G403"/>
      <c r="H403"/>
    </row>
    <row r="404" spans="3:8" ht="12.75">
      <c r="C404"/>
      <c r="D404"/>
      <c r="E404"/>
      <c r="F404"/>
      <c r="G404"/>
      <c r="H404"/>
    </row>
    <row r="405" spans="3:8" ht="12.75">
      <c r="C405"/>
      <c r="D405"/>
      <c r="E405"/>
      <c r="F405"/>
      <c r="G405"/>
      <c r="H405"/>
    </row>
    <row r="406" spans="3:8" ht="12.75">
      <c r="C406"/>
      <c r="D406"/>
      <c r="E406"/>
      <c r="F406"/>
      <c r="G406"/>
      <c r="H406"/>
    </row>
    <row r="407" spans="3:8" ht="12.75">
      <c r="C407"/>
      <c r="D407"/>
      <c r="E407"/>
      <c r="F407"/>
      <c r="G407"/>
      <c r="H407"/>
    </row>
    <row r="408" spans="3:8" ht="12.75">
      <c r="C408"/>
      <c r="D408"/>
      <c r="E408"/>
      <c r="F408"/>
      <c r="G408"/>
      <c r="H408"/>
    </row>
    <row r="409" spans="3:8" ht="12.75">
      <c r="C409"/>
      <c r="D409"/>
      <c r="E409"/>
      <c r="F409"/>
      <c r="G409"/>
      <c r="H409"/>
    </row>
    <row r="410" spans="3:8" ht="12.75">
      <c r="C410"/>
      <c r="D410"/>
      <c r="E410"/>
      <c r="F410"/>
      <c r="G410"/>
      <c r="H410"/>
    </row>
    <row r="411" spans="3:8" ht="12.75">
      <c r="C411"/>
      <c r="D411"/>
      <c r="E411"/>
      <c r="F411"/>
      <c r="G411"/>
      <c r="H411"/>
    </row>
    <row r="412" spans="3:8" ht="12.75">
      <c r="C412"/>
      <c r="D412"/>
      <c r="E412"/>
      <c r="F412"/>
      <c r="G412"/>
      <c r="H412"/>
    </row>
    <row r="413" spans="3:8" ht="12.75">
      <c r="C413"/>
      <c r="D413"/>
      <c r="E413"/>
      <c r="F413"/>
      <c r="G413"/>
      <c r="H413"/>
    </row>
    <row r="414" spans="3:8" ht="12.75">
      <c r="C414"/>
      <c r="D414"/>
      <c r="E414"/>
      <c r="F414"/>
      <c r="G414"/>
      <c r="H414"/>
    </row>
    <row r="415" spans="3:8" ht="12.75">
      <c r="C415"/>
      <c r="D415"/>
      <c r="E415"/>
      <c r="F415"/>
      <c r="G415"/>
      <c r="H415"/>
    </row>
    <row r="416" spans="3:8" ht="12.75">
      <c r="C416"/>
      <c r="D416"/>
      <c r="E416"/>
      <c r="F416"/>
      <c r="G416"/>
      <c r="H416"/>
    </row>
    <row r="417" spans="3:8" ht="12.75">
      <c r="C417"/>
      <c r="D417"/>
      <c r="E417"/>
      <c r="F417"/>
      <c r="G417"/>
      <c r="H417"/>
    </row>
    <row r="418" spans="3:8" ht="12.75">
      <c r="C418"/>
      <c r="D418"/>
      <c r="E418"/>
      <c r="F418"/>
      <c r="G418"/>
      <c r="H418"/>
    </row>
    <row r="419" spans="3:8" ht="12.75">
      <c r="C419"/>
      <c r="D419"/>
      <c r="E419"/>
      <c r="F419"/>
      <c r="G419"/>
      <c r="H419"/>
    </row>
    <row r="420" spans="3:8" ht="12.75">
      <c r="C420"/>
      <c r="D420"/>
      <c r="E420"/>
      <c r="F420"/>
      <c r="G420"/>
      <c r="H420"/>
    </row>
    <row r="421" spans="3:8" ht="12.75">
      <c r="C421"/>
      <c r="D421"/>
      <c r="E421"/>
      <c r="F421"/>
      <c r="G421"/>
      <c r="H421"/>
    </row>
    <row r="422" spans="3:8" ht="12.75">
      <c r="C422"/>
      <c r="D422"/>
      <c r="E422"/>
      <c r="F422"/>
      <c r="G422"/>
      <c r="H422"/>
    </row>
    <row r="423" spans="3:8" ht="12.75">
      <c r="C423"/>
      <c r="D423"/>
      <c r="E423"/>
      <c r="F423"/>
      <c r="G423"/>
      <c r="H423"/>
    </row>
    <row r="424" spans="3:8" ht="12.75">
      <c r="C424"/>
      <c r="D424"/>
      <c r="E424"/>
      <c r="F424"/>
      <c r="G424"/>
      <c r="H424"/>
    </row>
    <row r="425" spans="3:8" ht="12.75">
      <c r="C425"/>
      <c r="D425"/>
      <c r="E425"/>
      <c r="F425"/>
      <c r="G425"/>
      <c r="H425"/>
    </row>
    <row r="426" spans="3:8" ht="12.75">
      <c r="C426"/>
      <c r="D426"/>
      <c r="E426"/>
      <c r="F426"/>
      <c r="G426"/>
      <c r="H426"/>
    </row>
    <row r="427" spans="3:8" ht="12.75">
      <c r="C427"/>
      <c r="D427"/>
      <c r="E427"/>
      <c r="F427"/>
      <c r="G427"/>
      <c r="H427"/>
    </row>
    <row r="428" spans="3:8" ht="12.75">
      <c r="C428"/>
      <c r="D428"/>
      <c r="E428"/>
      <c r="F428"/>
      <c r="G428"/>
      <c r="H428"/>
    </row>
    <row r="429" spans="3:8" ht="12.75">
      <c r="C429"/>
      <c r="D429"/>
      <c r="E429"/>
      <c r="F429"/>
      <c r="G429"/>
      <c r="H429"/>
    </row>
    <row r="430" spans="3:8" ht="12.75">
      <c r="C430"/>
      <c r="D430"/>
      <c r="E430"/>
      <c r="F430"/>
      <c r="G430"/>
      <c r="H430"/>
    </row>
    <row r="431" spans="3:8" ht="12.75">
      <c r="C431"/>
      <c r="D431"/>
      <c r="E431"/>
      <c r="F431"/>
      <c r="G431"/>
      <c r="H431"/>
    </row>
    <row r="432" spans="3:8" ht="12.75">
      <c r="C432"/>
      <c r="D432"/>
      <c r="E432"/>
      <c r="F432"/>
      <c r="G432"/>
      <c r="H432"/>
    </row>
    <row r="433" spans="3:8" ht="12.75">
      <c r="C433"/>
      <c r="D433"/>
      <c r="E433"/>
      <c r="F433"/>
      <c r="G433"/>
      <c r="H433"/>
    </row>
    <row r="434" spans="3:8" ht="12.75">
      <c r="C434"/>
      <c r="D434"/>
      <c r="E434"/>
      <c r="F434"/>
      <c r="G434"/>
      <c r="H434"/>
    </row>
    <row r="435" spans="3:8" ht="12.75">
      <c r="C435"/>
      <c r="D435"/>
      <c r="E435"/>
      <c r="F435"/>
      <c r="G435"/>
      <c r="H435"/>
    </row>
    <row r="436" spans="3:8" ht="12.75">
      <c r="C436"/>
      <c r="D436"/>
      <c r="E436"/>
      <c r="F436"/>
      <c r="G436"/>
      <c r="H436"/>
    </row>
    <row r="437" spans="3:8" ht="12.75">
      <c r="C437"/>
      <c r="D437"/>
      <c r="E437"/>
      <c r="F437"/>
      <c r="G437"/>
      <c r="H437"/>
    </row>
    <row r="438" spans="3:8" ht="12.75">
      <c r="C438"/>
      <c r="D438"/>
      <c r="E438"/>
      <c r="F438"/>
      <c r="G438"/>
      <c r="H438"/>
    </row>
    <row r="439" spans="3:8" ht="12.75">
      <c r="C439"/>
      <c r="D439"/>
      <c r="E439"/>
      <c r="F439"/>
      <c r="G439"/>
      <c r="H439"/>
    </row>
    <row r="440" spans="3:8" ht="12.75">
      <c r="C440"/>
      <c r="D440"/>
      <c r="E440"/>
      <c r="F440"/>
      <c r="G440"/>
      <c r="H440"/>
    </row>
    <row r="441" spans="3:8" ht="12.75">
      <c r="C441"/>
      <c r="D441"/>
      <c r="E441"/>
      <c r="F441"/>
      <c r="G441"/>
      <c r="H441"/>
    </row>
    <row r="442" spans="3:8" ht="12.75">
      <c r="C442"/>
      <c r="D442"/>
      <c r="E442"/>
      <c r="F442"/>
      <c r="G442"/>
      <c r="H442"/>
    </row>
    <row r="443" spans="3:8" ht="12.75">
      <c r="C443"/>
      <c r="D443"/>
      <c r="E443"/>
      <c r="F443"/>
      <c r="G443"/>
      <c r="H443"/>
    </row>
    <row r="444" spans="3:8" ht="12.75">
      <c r="C444"/>
      <c r="D444"/>
      <c r="E444"/>
      <c r="F444"/>
      <c r="G444"/>
      <c r="H444"/>
    </row>
    <row r="445" spans="3:8" ht="12.75">
      <c r="C445"/>
      <c r="D445"/>
      <c r="E445"/>
      <c r="F445"/>
      <c r="G445"/>
      <c r="H445"/>
    </row>
    <row r="446" spans="3:8" ht="12.75">
      <c r="C446"/>
      <c r="D446"/>
      <c r="E446"/>
      <c r="F446"/>
      <c r="G446"/>
      <c r="H446"/>
    </row>
    <row r="447" spans="3:8" ht="12.75">
      <c r="C447"/>
      <c r="D447"/>
      <c r="E447"/>
      <c r="F447"/>
      <c r="G447"/>
      <c r="H447"/>
    </row>
    <row r="448" spans="3:8" ht="12.75">
      <c r="C448"/>
      <c r="D448"/>
      <c r="E448"/>
      <c r="F448"/>
      <c r="G448"/>
      <c r="H448"/>
    </row>
    <row r="449" spans="3:8" ht="12.75">
      <c r="C449"/>
      <c r="D449"/>
      <c r="E449"/>
      <c r="F449"/>
      <c r="G449"/>
      <c r="H449"/>
    </row>
    <row r="450" spans="3:8" ht="12.75">
      <c r="C450"/>
      <c r="D450"/>
      <c r="E450"/>
      <c r="F450"/>
      <c r="G450"/>
      <c r="H450"/>
    </row>
    <row r="451" spans="3:8" ht="12.75">
      <c r="C451"/>
      <c r="D451"/>
      <c r="E451"/>
      <c r="F451"/>
      <c r="G451"/>
      <c r="H451"/>
    </row>
    <row r="452" spans="3:8" ht="12.75">
      <c r="C452"/>
      <c r="D452"/>
      <c r="E452"/>
      <c r="F452"/>
      <c r="G452"/>
      <c r="H452"/>
    </row>
    <row r="453" spans="3:8" ht="12.75">
      <c r="C453"/>
      <c r="D453"/>
      <c r="E453"/>
      <c r="F453"/>
      <c r="G453"/>
      <c r="H453"/>
    </row>
    <row r="454" spans="3:8" ht="12.75">
      <c r="C454"/>
      <c r="D454"/>
      <c r="E454"/>
      <c r="F454"/>
      <c r="G454"/>
      <c r="H454"/>
    </row>
    <row r="455" spans="3:8" ht="12.75">
      <c r="C455"/>
      <c r="D455"/>
      <c r="E455"/>
      <c r="F455"/>
      <c r="G455"/>
      <c r="H455"/>
    </row>
    <row r="456" spans="3:8" ht="12.75">
      <c r="C456"/>
      <c r="D456"/>
      <c r="E456"/>
      <c r="F456"/>
      <c r="G456"/>
      <c r="H456"/>
    </row>
    <row r="457" spans="3:8" ht="12.75">
      <c r="C457"/>
      <c r="D457"/>
      <c r="E457"/>
      <c r="F457"/>
      <c r="G457"/>
      <c r="H457"/>
    </row>
    <row r="458" spans="3:8" ht="12.75">
      <c r="C458"/>
      <c r="D458"/>
      <c r="E458"/>
      <c r="F458"/>
      <c r="G458"/>
      <c r="H458"/>
    </row>
    <row r="459" spans="3:8" ht="12.75">
      <c r="C459"/>
      <c r="D459"/>
      <c r="E459"/>
      <c r="F459"/>
      <c r="G459"/>
      <c r="H459"/>
    </row>
    <row r="460" spans="3:8" ht="12.75">
      <c r="C460"/>
      <c r="D460"/>
      <c r="E460"/>
      <c r="F460"/>
      <c r="G460"/>
      <c r="H460"/>
    </row>
    <row r="461" spans="3:8" ht="12.75">
      <c r="C461"/>
      <c r="D461"/>
      <c r="E461"/>
      <c r="F461"/>
      <c r="G461"/>
      <c r="H461"/>
    </row>
    <row r="462" spans="3:8" ht="12.75">
      <c r="C462"/>
      <c r="D462"/>
      <c r="E462"/>
      <c r="F462"/>
      <c r="G462"/>
      <c r="H462"/>
    </row>
    <row r="463" spans="3:8" ht="12.75">
      <c r="C463"/>
      <c r="D463"/>
      <c r="E463"/>
      <c r="F463"/>
      <c r="G463"/>
      <c r="H463"/>
    </row>
    <row r="464" spans="3:8" ht="12.75">
      <c r="C464"/>
      <c r="D464"/>
      <c r="E464"/>
      <c r="F464"/>
      <c r="G464"/>
      <c r="H464"/>
    </row>
    <row r="465" spans="3:8" ht="12.75">
      <c r="C465"/>
      <c r="D465"/>
      <c r="E465"/>
      <c r="F465"/>
      <c r="G465"/>
      <c r="H465"/>
    </row>
    <row r="466" spans="3:8" ht="12.75">
      <c r="C466"/>
      <c r="D466"/>
      <c r="E466"/>
      <c r="F466"/>
      <c r="G466"/>
      <c r="H466"/>
    </row>
    <row r="467" spans="3:8" ht="12.75">
      <c r="C467"/>
      <c r="D467"/>
      <c r="E467"/>
      <c r="F467"/>
      <c r="G467"/>
      <c r="H467"/>
    </row>
    <row r="468" spans="3:8" ht="12.75">
      <c r="C468"/>
      <c r="D468"/>
      <c r="E468"/>
      <c r="F468"/>
      <c r="G468"/>
      <c r="H468"/>
    </row>
    <row r="469" spans="3:8" ht="12.75">
      <c r="C469"/>
      <c r="D469"/>
      <c r="E469"/>
      <c r="F469"/>
      <c r="G469"/>
      <c r="H469"/>
    </row>
    <row r="470" spans="3:8" ht="12.75">
      <c r="C470"/>
      <c r="D470"/>
      <c r="E470"/>
      <c r="F470"/>
      <c r="G470"/>
      <c r="H470"/>
    </row>
    <row r="471" spans="3:8" ht="12.75">
      <c r="C471"/>
      <c r="D471"/>
      <c r="E471"/>
      <c r="F471"/>
      <c r="G471"/>
      <c r="H471"/>
    </row>
    <row r="472" spans="3:8" ht="12.75">
      <c r="C472"/>
      <c r="D472"/>
      <c r="E472"/>
      <c r="F472"/>
      <c r="G472"/>
      <c r="H472"/>
    </row>
    <row r="473" spans="3:8" ht="12.75">
      <c r="C473"/>
      <c r="D473"/>
      <c r="E473"/>
      <c r="F473"/>
      <c r="G473"/>
      <c r="H473"/>
    </row>
    <row r="474" spans="3:8" ht="12.75">
      <c r="C474"/>
      <c r="D474"/>
      <c r="E474"/>
      <c r="F474"/>
      <c r="G474"/>
      <c r="H474"/>
    </row>
    <row r="475" spans="3:8" ht="12.75">
      <c r="C475"/>
      <c r="D475"/>
      <c r="E475"/>
      <c r="F475"/>
      <c r="G475"/>
      <c r="H475"/>
    </row>
    <row r="476" spans="3:8" ht="12.75">
      <c r="C476"/>
      <c r="D476"/>
      <c r="E476"/>
      <c r="F476"/>
      <c r="G476"/>
      <c r="H476"/>
    </row>
    <row r="477" spans="3:8" ht="12.75">
      <c r="C477"/>
      <c r="D477"/>
      <c r="E477"/>
      <c r="F477"/>
      <c r="G477"/>
      <c r="H477"/>
    </row>
    <row r="478" spans="3:8" ht="12.75">
      <c r="C478"/>
      <c r="D478"/>
      <c r="E478"/>
      <c r="F478"/>
      <c r="G478"/>
      <c r="H478"/>
    </row>
    <row r="479" spans="3:8" ht="12.75">
      <c r="C479"/>
      <c r="D479"/>
      <c r="E479"/>
      <c r="F479"/>
      <c r="G479"/>
      <c r="H479"/>
    </row>
    <row r="480" spans="3:8" ht="12.75">
      <c r="C480"/>
      <c r="D480"/>
      <c r="E480"/>
      <c r="F480"/>
      <c r="G480"/>
      <c r="H480"/>
    </row>
    <row r="481" spans="3:8" ht="12.75">
      <c r="C481"/>
      <c r="D481"/>
      <c r="E481"/>
      <c r="F481"/>
      <c r="G481"/>
      <c r="H481"/>
    </row>
    <row r="482" spans="3:8" ht="12.75">
      <c r="C482"/>
      <c r="D482"/>
      <c r="E482"/>
      <c r="F482"/>
      <c r="G482"/>
      <c r="H482"/>
    </row>
    <row r="483" spans="3:8" ht="12.75">
      <c r="C483"/>
      <c r="D483"/>
      <c r="E483"/>
      <c r="F483"/>
      <c r="G483"/>
      <c r="H483"/>
    </row>
    <row r="484" spans="3:8" ht="12.75">
      <c r="C484"/>
      <c r="D484"/>
      <c r="E484"/>
      <c r="F484"/>
      <c r="G484"/>
      <c r="H484"/>
    </row>
    <row r="485" spans="3:8" ht="12.75">
      <c r="C485"/>
      <c r="D485"/>
      <c r="E485"/>
      <c r="F485"/>
      <c r="G485"/>
      <c r="H485"/>
    </row>
    <row r="486" spans="3:8" ht="12.75">
      <c r="C486"/>
      <c r="D486"/>
      <c r="E486"/>
      <c r="F486"/>
      <c r="G486"/>
      <c r="H486"/>
    </row>
    <row r="487" spans="3:8" ht="12.75">
      <c r="C487"/>
      <c r="D487"/>
      <c r="E487"/>
      <c r="F487"/>
      <c r="G487"/>
      <c r="H487"/>
    </row>
    <row r="488" spans="3:8" ht="12.75">
      <c r="C488"/>
      <c r="D488"/>
      <c r="E488"/>
      <c r="F488"/>
      <c r="G488"/>
      <c r="H488"/>
    </row>
    <row r="489" spans="3:8" ht="12.75">
      <c r="C489"/>
      <c r="D489"/>
      <c r="E489"/>
      <c r="F489"/>
      <c r="G489"/>
      <c r="H489"/>
    </row>
    <row r="490" spans="3:8" ht="12.75">
      <c r="C490"/>
      <c r="D490"/>
      <c r="E490"/>
      <c r="F490"/>
      <c r="G490"/>
      <c r="H490"/>
    </row>
    <row r="491" spans="3:8" ht="12.75">
      <c r="C491"/>
      <c r="D491"/>
      <c r="E491"/>
      <c r="F491"/>
      <c r="G491"/>
      <c r="H491"/>
    </row>
    <row r="492" spans="3:8" ht="12.75">
      <c r="C492"/>
      <c r="D492"/>
      <c r="E492"/>
      <c r="F492"/>
      <c r="G492"/>
      <c r="H492"/>
    </row>
    <row r="493" spans="3:8" ht="12.75">
      <c r="C493"/>
      <c r="D493"/>
      <c r="E493"/>
      <c r="F493"/>
      <c r="G493"/>
      <c r="H493"/>
    </row>
    <row r="494" spans="3:8" ht="12.75">
      <c r="C494"/>
      <c r="D494"/>
      <c r="E494"/>
      <c r="F494"/>
      <c r="G494"/>
      <c r="H494"/>
    </row>
    <row r="495" spans="3:8" ht="12.75">
      <c r="C495"/>
      <c r="D495"/>
      <c r="E495"/>
      <c r="F495"/>
      <c r="G495"/>
      <c r="H495"/>
    </row>
    <row r="496" spans="3:8" ht="12.75">
      <c r="C496"/>
      <c r="D496"/>
      <c r="E496"/>
      <c r="F496"/>
      <c r="G496"/>
      <c r="H496"/>
    </row>
    <row r="497" spans="3:8" ht="12.75">
      <c r="C497"/>
      <c r="D497"/>
      <c r="E497"/>
      <c r="F497"/>
      <c r="G497"/>
      <c r="H497"/>
    </row>
    <row r="498" spans="3:8" ht="12.75">
      <c r="C498"/>
      <c r="D498"/>
      <c r="E498"/>
      <c r="F498"/>
      <c r="G498"/>
      <c r="H498"/>
    </row>
    <row r="499" spans="3:8" ht="12.75">
      <c r="C499"/>
      <c r="D499"/>
      <c r="E499"/>
      <c r="F499"/>
      <c r="G499"/>
      <c r="H499"/>
    </row>
    <row r="500" spans="3:8" ht="12.75">
      <c r="C500"/>
      <c r="D500"/>
      <c r="E500"/>
      <c r="F500"/>
      <c r="G500"/>
      <c r="H500"/>
    </row>
    <row r="501" spans="3:8" ht="12.75">
      <c r="C501"/>
      <c r="D501"/>
      <c r="E501"/>
      <c r="F501"/>
      <c r="G501"/>
      <c r="H501"/>
    </row>
    <row r="502" spans="3:8" ht="12.75">
      <c r="C502"/>
      <c r="D502"/>
      <c r="E502"/>
      <c r="F502"/>
      <c r="G502"/>
      <c r="H502"/>
    </row>
    <row r="503" spans="3:8" ht="12.75">
      <c r="C503"/>
      <c r="D503"/>
      <c r="E503"/>
      <c r="F503"/>
      <c r="G503"/>
      <c r="H503"/>
    </row>
    <row r="504" spans="3:8" ht="12.75">
      <c r="C504"/>
      <c r="D504"/>
      <c r="E504"/>
      <c r="F504"/>
      <c r="G504"/>
      <c r="H504"/>
    </row>
    <row r="505" spans="3:8" ht="12.75">
      <c r="C505"/>
      <c r="D505"/>
      <c r="E505"/>
      <c r="F505"/>
      <c r="G505"/>
      <c r="H505"/>
    </row>
    <row r="506" spans="3:8" ht="12.75">
      <c r="C506"/>
      <c r="D506"/>
      <c r="E506"/>
      <c r="F506"/>
      <c r="G506"/>
      <c r="H506"/>
    </row>
    <row r="507" spans="3:8" ht="12.75">
      <c r="C507"/>
      <c r="D507"/>
      <c r="E507"/>
      <c r="F507"/>
      <c r="G507"/>
      <c r="H507"/>
    </row>
    <row r="508" spans="3:8" ht="12.75">
      <c r="C508"/>
      <c r="D508"/>
      <c r="E508"/>
      <c r="F508"/>
      <c r="G508"/>
      <c r="H508"/>
    </row>
    <row r="509" spans="3:8" ht="12.75">
      <c r="C509"/>
      <c r="D509"/>
      <c r="E509"/>
      <c r="F509"/>
      <c r="G509"/>
      <c r="H509"/>
    </row>
    <row r="510" spans="3:8" ht="12.75">
      <c r="C510"/>
      <c r="D510"/>
      <c r="E510"/>
      <c r="F510"/>
      <c r="G510"/>
      <c r="H510"/>
    </row>
    <row r="511" spans="3:8" ht="12.75">
      <c r="C511"/>
      <c r="D511"/>
      <c r="E511"/>
      <c r="F511"/>
      <c r="G511"/>
      <c r="H511"/>
    </row>
    <row r="512" spans="3:8" ht="12.75">
      <c r="C512"/>
      <c r="D512"/>
      <c r="E512"/>
      <c r="F512"/>
      <c r="G512"/>
      <c r="H512"/>
    </row>
    <row r="513" spans="3:8" ht="12.75">
      <c r="C513"/>
      <c r="D513"/>
      <c r="E513"/>
      <c r="F513"/>
      <c r="G513"/>
      <c r="H513"/>
    </row>
    <row r="514" spans="3:8" ht="12.75">
      <c r="C514"/>
      <c r="D514"/>
      <c r="E514"/>
      <c r="F514"/>
      <c r="G514"/>
      <c r="H514"/>
    </row>
    <row r="515" spans="3:8" ht="12.75">
      <c r="C515"/>
      <c r="D515"/>
      <c r="E515"/>
      <c r="F515"/>
      <c r="G515"/>
      <c r="H515"/>
    </row>
    <row r="516" spans="3:8" ht="12.75">
      <c r="C516"/>
      <c r="D516"/>
      <c r="E516"/>
      <c r="F516"/>
      <c r="G516"/>
      <c r="H516"/>
    </row>
    <row r="517" spans="3:8" ht="12.75">
      <c r="C517"/>
      <c r="D517"/>
      <c r="E517"/>
      <c r="F517"/>
      <c r="G517"/>
      <c r="H517"/>
    </row>
    <row r="518" spans="3:8" ht="12.75">
      <c r="C518"/>
      <c r="D518"/>
      <c r="E518"/>
      <c r="F518"/>
      <c r="G518"/>
      <c r="H518"/>
    </row>
    <row r="519" spans="3:8" ht="12.75">
      <c r="C519"/>
      <c r="D519"/>
      <c r="E519"/>
      <c r="F519"/>
      <c r="G519"/>
      <c r="H519"/>
    </row>
    <row r="520" spans="3:8" ht="12.75">
      <c r="C520"/>
      <c r="D520"/>
      <c r="E520"/>
      <c r="F520"/>
      <c r="G520"/>
      <c r="H520"/>
    </row>
    <row r="521" spans="3:8" ht="12.75">
      <c r="C521"/>
      <c r="D521"/>
      <c r="E521"/>
      <c r="F521"/>
      <c r="G521"/>
      <c r="H521"/>
    </row>
    <row r="522" spans="3:8" ht="12.75">
      <c r="C522"/>
      <c r="D522"/>
      <c r="E522"/>
      <c r="F522"/>
      <c r="G522"/>
      <c r="H522"/>
    </row>
    <row r="523" spans="3:8" ht="12.75">
      <c r="C523"/>
      <c r="D523"/>
      <c r="E523"/>
      <c r="F523"/>
      <c r="G523"/>
      <c r="H523"/>
    </row>
    <row r="524" spans="5:10" ht="12.75">
      <c r="E524"/>
      <c r="F524"/>
      <c r="G524"/>
      <c r="H524"/>
      <c r="I524"/>
      <c r="J524"/>
    </row>
    <row r="525" spans="5:10" ht="12.75">
      <c r="E525"/>
      <c r="F525"/>
      <c r="G525"/>
      <c r="H525"/>
      <c r="I525"/>
      <c r="J525"/>
    </row>
    <row r="526" spans="5:10" ht="12.75">
      <c r="E526"/>
      <c r="F526"/>
      <c r="G526"/>
      <c r="H526"/>
      <c r="I526"/>
      <c r="J526"/>
    </row>
    <row r="527" spans="5:10" ht="12.75">
      <c r="E527"/>
      <c r="F527"/>
      <c r="G527"/>
      <c r="H527"/>
      <c r="I527"/>
      <c r="J527"/>
    </row>
    <row r="528" spans="5:10" ht="12.75">
      <c r="E528"/>
      <c r="F528"/>
      <c r="G528"/>
      <c r="H528"/>
      <c r="I528"/>
      <c r="J528"/>
    </row>
    <row r="529" spans="5:10" ht="12.75">
      <c r="E529"/>
      <c r="F529"/>
      <c r="G529"/>
      <c r="H529"/>
      <c r="I529"/>
      <c r="J529"/>
    </row>
    <row r="530" spans="5:10" ht="12.75">
      <c r="E530"/>
      <c r="F530"/>
      <c r="G530"/>
      <c r="H530"/>
      <c r="I530"/>
      <c r="J530"/>
    </row>
    <row r="531" spans="5:10" ht="12.75">
      <c r="E531"/>
      <c r="F531"/>
      <c r="G531"/>
      <c r="H531"/>
      <c r="I531"/>
      <c r="J531"/>
    </row>
    <row r="532" spans="5:10" ht="12.75">
      <c r="E532"/>
      <c r="F532"/>
      <c r="G532"/>
      <c r="H532"/>
      <c r="I532"/>
      <c r="J532"/>
    </row>
    <row r="533" spans="5:10" ht="12.75">
      <c r="E533"/>
      <c r="F533"/>
      <c r="G533"/>
      <c r="H533"/>
      <c r="I533"/>
      <c r="J533"/>
    </row>
    <row r="534" spans="5:10" ht="12.75">
      <c r="E534"/>
      <c r="F534"/>
      <c r="G534"/>
      <c r="H534"/>
      <c r="I534"/>
      <c r="J534"/>
    </row>
    <row r="535" spans="5:10" ht="12.75">
      <c r="E535"/>
      <c r="F535"/>
      <c r="G535"/>
      <c r="H535"/>
      <c r="I535"/>
      <c r="J535"/>
    </row>
    <row r="536" spans="5:10" ht="12.75">
      <c r="E536"/>
      <c r="F536"/>
      <c r="G536"/>
      <c r="H536"/>
      <c r="I536"/>
      <c r="J536"/>
    </row>
    <row r="537" spans="5:10" ht="12.75">
      <c r="E537"/>
      <c r="F537"/>
      <c r="G537"/>
      <c r="H537"/>
      <c r="I537"/>
      <c r="J537"/>
    </row>
    <row r="538" spans="5:10" ht="12.75">
      <c r="E538"/>
      <c r="F538"/>
      <c r="G538"/>
      <c r="H538"/>
      <c r="I538"/>
      <c r="J538"/>
    </row>
    <row r="539" spans="5:10" ht="12.75">
      <c r="E539"/>
      <c r="F539"/>
      <c r="G539"/>
      <c r="H539"/>
      <c r="I539"/>
      <c r="J539"/>
    </row>
    <row r="540" spans="5:10" ht="12.75">
      <c r="E540"/>
      <c r="F540"/>
      <c r="G540"/>
      <c r="H540"/>
      <c r="I540"/>
      <c r="J540"/>
    </row>
    <row r="541" spans="5:10" ht="12.75">
      <c r="E541"/>
      <c r="F541"/>
      <c r="G541"/>
      <c r="H541"/>
      <c r="I541"/>
      <c r="J541"/>
    </row>
    <row r="542" spans="5:10" ht="12.75">
      <c r="E542"/>
      <c r="F542"/>
      <c r="G542"/>
      <c r="H542"/>
      <c r="I542"/>
      <c r="J542"/>
    </row>
    <row r="543" spans="5:10" ht="12.75">
      <c r="E543"/>
      <c r="F543"/>
      <c r="G543"/>
      <c r="H543"/>
      <c r="I543"/>
      <c r="J543"/>
    </row>
    <row r="544" spans="5:10" ht="12.75">
      <c r="E544"/>
      <c r="F544"/>
      <c r="G544"/>
      <c r="H544"/>
      <c r="I544"/>
      <c r="J544"/>
    </row>
    <row r="545" spans="5:10" ht="12.75">
      <c r="E545"/>
      <c r="F545"/>
      <c r="G545"/>
      <c r="H545"/>
      <c r="I545"/>
      <c r="J545"/>
    </row>
    <row r="546" spans="5:10" ht="12.75">
      <c r="E546"/>
      <c r="F546"/>
      <c r="G546"/>
      <c r="H546"/>
      <c r="I546"/>
      <c r="J546"/>
    </row>
    <row r="547" spans="5:10" ht="12.75">
      <c r="E547"/>
      <c r="F547"/>
      <c r="G547"/>
      <c r="H547"/>
      <c r="I547"/>
      <c r="J547"/>
    </row>
    <row r="548" spans="5:10" ht="12.75">
      <c r="E548"/>
      <c r="F548"/>
      <c r="G548"/>
      <c r="H548"/>
      <c r="I548"/>
      <c r="J548"/>
    </row>
    <row r="549" spans="5:10" ht="12.75">
      <c r="E549"/>
      <c r="F549"/>
      <c r="G549"/>
      <c r="H549"/>
      <c r="I549"/>
      <c r="J549"/>
    </row>
    <row r="550" spans="5:10" ht="12.75">
      <c r="E550"/>
      <c r="F550"/>
      <c r="G550"/>
      <c r="H550"/>
      <c r="I550"/>
      <c r="J550"/>
    </row>
    <row r="551" spans="5:10" ht="12.75">
      <c r="E551"/>
      <c r="F551"/>
      <c r="G551"/>
      <c r="H551"/>
      <c r="I551"/>
      <c r="J551"/>
    </row>
    <row r="552" spans="5:10" ht="12.75">
      <c r="E552"/>
      <c r="F552"/>
      <c r="G552"/>
      <c r="H552"/>
      <c r="I552"/>
      <c r="J552"/>
    </row>
    <row r="553" spans="5:10" ht="12.75">
      <c r="E553"/>
      <c r="F553"/>
      <c r="G553"/>
      <c r="H553"/>
      <c r="I553"/>
      <c r="J553"/>
    </row>
    <row r="554" spans="5:10" ht="12.75">
      <c r="E554"/>
      <c r="F554"/>
      <c r="G554"/>
      <c r="H554"/>
      <c r="I554"/>
      <c r="J554"/>
    </row>
    <row r="555" spans="5:10" ht="12.75">
      <c r="E555"/>
      <c r="F555"/>
      <c r="G555"/>
      <c r="H555"/>
      <c r="I555"/>
      <c r="J555"/>
    </row>
    <row r="556" spans="5:10" ht="12.75">
      <c r="E556"/>
      <c r="F556"/>
      <c r="G556"/>
      <c r="H556"/>
      <c r="I556"/>
      <c r="J556"/>
    </row>
    <row r="557" spans="5:10" ht="12.75">
      <c r="E557"/>
      <c r="F557"/>
      <c r="G557"/>
      <c r="H557"/>
      <c r="I557"/>
      <c r="J557"/>
    </row>
    <row r="558" spans="5:10" ht="12.75">
      <c r="E558"/>
      <c r="F558"/>
      <c r="G558"/>
      <c r="H558"/>
      <c r="I558"/>
      <c r="J558"/>
    </row>
    <row r="559" spans="5:10" ht="12.75">
      <c r="E559"/>
      <c r="F559"/>
      <c r="G559"/>
      <c r="H559"/>
      <c r="I559"/>
      <c r="J559"/>
    </row>
    <row r="560" spans="5:10" ht="12.75">
      <c r="E560"/>
      <c r="F560"/>
      <c r="G560"/>
      <c r="H560"/>
      <c r="I560"/>
      <c r="J560"/>
    </row>
    <row r="561" spans="5:10" ht="12.75">
      <c r="E561"/>
      <c r="F561"/>
      <c r="G561"/>
      <c r="H561"/>
      <c r="I561"/>
      <c r="J561"/>
    </row>
    <row r="562" spans="5:10" ht="12.75">
      <c r="E562"/>
      <c r="F562"/>
      <c r="G562"/>
      <c r="H562"/>
      <c r="I562"/>
      <c r="J562"/>
    </row>
    <row r="563" spans="5:10" ht="12.75">
      <c r="E563"/>
      <c r="F563"/>
      <c r="G563"/>
      <c r="H563"/>
      <c r="I563"/>
      <c r="J563"/>
    </row>
    <row r="564" spans="5:10" ht="12.75">
      <c r="E564"/>
      <c r="F564"/>
      <c r="G564"/>
      <c r="H564"/>
      <c r="I564"/>
      <c r="J564"/>
    </row>
    <row r="565" spans="5:10" ht="12.75">
      <c r="E565"/>
      <c r="F565"/>
      <c r="G565"/>
      <c r="H565"/>
      <c r="I565"/>
      <c r="J565"/>
    </row>
    <row r="566" spans="5:10" ht="12.75">
      <c r="E566"/>
      <c r="F566"/>
      <c r="G566"/>
      <c r="H566"/>
      <c r="I566"/>
      <c r="J566"/>
    </row>
    <row r="567" spans="5:10" ht="12.75">
      <c r="E567"/>
      <c r="F567"/>
      <c r="G567"/>
      <c r="H567"/>
      <c r="I567"/>
      <c r="J567"/>
    </row>
    <row r="568" spans="5:10" ht="12.75">
      <c r="E568"/>
      <c r="F568"/>
      <c r="G568"/>
      <c r="H568"/>
      <c r="I568"/>
      <c r="J568"/>
    </row>
    <row r="569" spans="5:10" ht="12.75">
      <c r="E569"/>
      <c r="F569"/>
      <c r="G569"/>
      <c r="H569"/>
      <c r="I569"/>
      <c r="J569"/>
    </row>
    <row r="570" spans="5:10" ht="12.75">
      <c r="E570"/>
      <c r="F570"/>
      <c r="G570"/>
      <c r="H570"/>
      <c r="I570"/>
      <c r="J570"/>
    </row>
    <row r="571" spans="5:10" ht="12.75">
      <c r="E571"/>
      <c r="F571"/>
      <c r="G571"/>
      <c r="H571"/>
      <c r="I571"/>
      <c r="J571"/>
    </row>
    <row r="572" spans="5:10" ht="12.75">
      <c r="E572"/>
      <c r="F572"/>
      <c r="G572"/>
      <c r="H572"/>
      <c r="I572"/>
      <c r="J572"/>
    </row>
    <row r="573" spans="5:10" ht="12.75">
      <c r="E573"/>
      <c r="F573"/>
      <c r="G573"/>
      <c r="H573"/>
      <c r="I573"/>
      <c r="J573"/>
    </row>
    <row r="574" spans="5:10" ht="12.75">
      <c r="E574"/>
      <c r="F574"/>
      <c r="G574"/>
      <c r="H574"/>
      <c r="I574"/>
      <c r="J574"/>
    </row>
    <row r="575" spans="5:10" ht="12.75">
      <c r="E575"/>
      <c r="F575"/>
      <c r="G575"/>
      <c r="H575"/>
      <c r="I575"/>
      <c r="J575"/>
    </row>
    <row r="576" spans="5:10" ht="12.75">
      <c r="E576"/>
      <c r="F576"/>
      <c r="G576"/>
      <c r="H576"/>
      <c r="I576"/>
      <c r="J576"/>
    </row>
    <row r="577" spans="5:10" ht="12.75">
      <c r="E577"/>
      <c r="F577"/>
      <c r="G577"/>
      <c r="H577"/>
      <c r="I577"/>
      <c r="J577"/>
    </row>
    <row r="578" spans="5:10" ht="12.75">
      <c r="E578"/>
      <c r="F578"/>
      <c r="G578"/>
      <c r="H578"/>
      <c r="I578"/>
      <c r="J578"/>
    </row>
    <row r="579" spans="5:10" ht="12.75">
      <c r="E579"/>
      <c r="F579"/>
      <c r="G579"/>
      <c r="H579"/>
      <c r="I579"/>
      <c r="J579"/>
    </row>
    <row r="580" spans="5:10" ht="12.75">
      <c r="E580"/>
      <c r="F580"/>
      <c r="G580"/>
      <c r="H580"/>
      <c r="I580"/>
      <c r="J580"/>
    </row>
    <row r="581" spans="5:10" ht="12.75">
      <c r="E581"/>
      <c r="F581"/>
      <c r="G581"/>
      <c r="H581"/>
      <c r="I581"/>
      <c r="J581"/>
    </row>
    <row r="582" spans="5:10" ht="12.75">
      <c r="E582"/>
      <c r="F582"/>
      <c r="G582"/>
      <c r="H582"/>
      <c r="I582"/>
      <c r="J582"/>
    </row>
    <row r="583" spans="5:10" ht="12.75">
      <c r="E583"/>
      <c r="F583"/>
      <c r="G583"/>
      <c r="H583"/>
      <c r="I583"/>
      <c r="J583"/>
    </row>
    <row r="584" spans="5:10" ht="12.75">
      <c r="E584"/>
      <c r="F584"/>
      <c r="G584"/>
      <c r="H584"/>
      <c r="I584"/>
      <c r="J584"/>
    </row>
    <row r="585" spans="5:10" ht="12.75">
      <c r="E585"/>
      <c r="F585"/>
      <c r="G585"/>
      <c r="H585"/>
      <c r="I585"/>
      <c r="J585"/>
    </row>
    <row r="586" spans="5:10" ht="12.75">
      <c r="E586"/>
      <c r="F586"/>
      <c r="G586"/>
      <c r="H586"/>
      <c r="I586"/>
      <c r="J586"/>
    </row>
    <row r="587" spans="5:10" ht="12.75">
      <c r="E587"/>
      <c r="F587"/>
      <c r="G587"/>
      <c r="H587"/>
      <c r="I587"/>
      <c r="J587"/>
    </row>
    <row r="588" spans="5:10" ht="12.75">
      <c r="E588"/>
      <c r="F588"/>
      <c r="G588"/>
      <c r="H588"/>
      <c r="I588"/>
      <c r="J588"/>
    </row>
    <row r="589" spans="5:10" ht="12.75">
      <c r="E589"/>
      <c r="F589"/>
      <c r="G589"/>
      <c r="H589"/>
      <c r="I589"/>
      <c r="J589"/>
    </row>
    <row r="590" spans="5:10" ht="12.75">
      <c r="E590"/>
      <c r="F590"/>
      <c r="G590"/>
      <c r="H590"/>
      <c r="I590"/>
      <c r="J590"/>
    </row>
    <row r="591" spans="5:10" ht="12.75">
      <c r="E591"/>
      <c r="F591"/>
      <c r="G591"/>
      <c r="H591"/>
      <c r="I591"/>
      <c r="J591"/>
    </row>
    <row r="592" spans="5:10" ht="12.75">
      <c r="E592"/>
      <c r="F592"/>
      <c r="G592"/>
      <c r="H592"/>
      <c r="I592"/>
      <c r="J592"/>
    </row>
    <row r="593" spans="5:10" ht="12.75">
      <c r="E593"/>
      <c r="F593"/>
      <c r="G593"/>
      <c r="H593"/>
      <c r="I593"/>
      <c r="J593"/>
    </row>
    <row r="594" spans="5:10" ht="12.75">
      <c r="E594"/>
      <c r="F594"/>
      <c r="G594"/>
      <c r="H594"/>
      <c r="I594"/>
      <c r="J594"/>
    </row>
    <row r="595" spans="5:10" ht="12.75">
      <c r="E595"/>
      <c r="F595"/>
      <c r="G595"/>
      <c r="H595"/>
      <c r="I595"/>
      <c r="J595"/>
    </row>
    <row r="596" spans="5:10" ht="12.75">
      <c r="E596"/>
      <c r="F596"/>
      <c r="G596"/>
      <c r="H596"/>
      <c r="I596"/>
      <c r="J596"/>
    </row>
    <row r="597" spans="5:10" ht="12.75">
      <c r="E597"/>
      <c r="F597"/>
      <c r="G597"/>
      <c r="H597"/>
      <c r="I597"/>
      <c r="J597"/>
    </row>
    <row r="598" spans="5:10" ht="12.75">
      <c r="E598"/>
      <c r="F598"/>
      <c r="G598"/>
      <c r="H598"/>
      <c r="I598"/>
      <c r="J598"/>
    </row>
  </sheetData>
  <mergeCells count="4">
    <mergeCell ref="E6:H8"/>
    <mergeCell ref="I7:M7"/>
    <mergeCell ref="N7:P7"/>
    <mergeCell ref="I8:M8"/>
  </mergeCells>
  <printOptions/>
  <pageMargins left="0.7" right="0.7" top="0.75" bottom="0.75" header="0.3" footer="0.3"/>
  <pageSetup fitToHeight="1" fitToWidth="1" horizontalDpi="600" verticalDpi="600" orientation="landscape" scale="90" r:id="rId1"/>
  <ignoredErrors>
    <ignoredError sqref="E21 O21 E29 O29" formulaRange="1"/>
    <ignoredError sqref="G21 P21" formula="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pageSetUpPr fitToPage="1"/>
  </sheetPr>
  <dimension ref="A1:E32"/>
  <sheetViews>
    <sheetView workbookViewId="0" topLeftCell="A10">
      <selection activeCell="F12" sqref="F12"/>
    </sheetView>
  </sheetViews>
  <sheetFormatPr defaultColWidth="9.140625" defaultRowHeight="12.75"/>
  <cols>
    <col min="1" max="1" width="2.7109375" style="0" customWidth="1"/>
    <col min="2" max="2" width="33.421875" style="0" customWidth="1"/>
    <col min="3" max="3" width="14.7109375" style="0" customWidth="1"/>
    <col min="4" max="4" width="42.8515625" style="0" customWidth="1"/>
    <col min="5" max="5" width="32.57421875" style="0" customWidth="1"/>
  </cols>
  <sheetData>
    <row r="1" spans="1:5" ht="12.75">
      <c r="A1" s="2708" t="s">
        <v>620</v>
      </c>
      <c r="B1" s="2709"/>
      <c r="C1" s="2709"/>
      <c r="D1" s="2709"/>
      <c r="E1" s="2710"/>
    </row>
    <row r="2" spans="1:5" ht="12.75">
      <c r="A2" s="2711"/>
      <c r="B2" s="2692"/>
      <c r="C2" s="2692"/>
      <c r="D2" s="2692"/>
      <c r="E2" s="2712"/>
    </row>
    <row r="3" spans="1:5" ht="18">
      <c r="A3" s="2574" t="s">
        <v>81</v>
      </c>
      <c r="B3" s="2575"/>
      <c r="C3" s="2575"/>
      <c r="D3" s="2575"/>
      <c r="E3" s="2576"/>
    </row>
    <row r="4" spans="1:5" ht="18">
      <c r="A4" s="2574" t="s">
        <v>228</v>
      </c>
      <c r="B4" s="2575"/>
      <c r="C4" s="2575"/>
      <c r="D4" s="2575"/>
      <c r="E4" s="2576"/>
    </row>
    <row r="5" spans="1:5" ht="12.75">
      <c r="A5" s="2713"/>
      <c r="B5" s="2714"/>
      <c r="C5" s="2714"/>
      <c r="D5" s="2714"/>
      <c r="E5" s="2715"/>
    </row>
    <row r="6" spans="1:5" ht="12.75">
      <c r="A6" s="691"/>
      <c r="B6" s="1106"/>
      <c r="C6" s="693"/>
      <c r="D6" s="1107"/>
      <c r="E6" s="1108"/>
    </row>
    <row r="7" spans="1:5" ht="12.75">
      <c r="A7" s="2706" t="s">
        <v>621</v>
      </c>
      <c r="B7" s="2707"/>
      <c r="C7" s="526" t="s">
        <v>622</v>
      </c>
      <c r="D7" s="1109" t="s">
        <v>623</v>
      </c>
      <c r="E7" s="2462" t="s">
        <v>624</v>
      </c>
    </row>
    <row r="8" spans="1:5" ht="12.75">
      <c r="A8" s="2706" t="s">
        <v>576</v>
      </c>
      <c r="B8" s="2707"/>
      <c r="C8" s="526" t="s">
        <v>233</v>
      </c>
      <c r="D8" s="1109" t="s">
        <v>625</v>
      </c>
      <c r="E8" s="2462" t="s">
        <v>626</v>
      </c>
    </row>
    <row r="9" spans="1:5" ht="12.75">
      <c r="A9" s="706"/>
      <c r="B9" s="1110"/>
      <c r="C9" s="1111" t="s">
        <v>627</v>
      </c>
      <c r="D9" s="1112"/>
      <c r="E9" s="1113" t="s">
        <v>627</v>
      </c>
    </row>
    <row r="10" spans="1:5" ht="12.75">
      <c r="A10" s="711"/>
      <c r="B10" s="185"/>
      <c r="C10" s="1114"/>
      <c r="D10" s="1115"/>
      <c r="E10" s="1116"/>
    </row>
    <row r="11" spans="1:5" ht="12.95" customHeight="1">
      <c r="A11" s="1117"/>
      <c r="B11" s="1118" t="s">
        <v>628</v>
      </c>
      <c r="C11" s="1119">
        <v>1</v>
      </c>
      <c r="D11" s="1120" t="s">
        <v>629</v>
      </c>
      <c r="E11" s="1121" t="s">
        <v>630</v>
      </c>
    </row>
    <row r="12" spans="1:5" ht="12.75" customHeight="1">
      <c r="A12" s="1117"/>
      <c r="B12" s="1118" t="s">
        <v>631</v>
      </c>
      <c r="C12" s="1122" t="s">
        <v>632</v>
      </c>
      <c r="D12" s="1120" t="s">
        <v>629</v>
      </c>
      <c r="E12" s="1121" t="s">
        <v>630</v>
      </c>
    </row>
    <row r="13" spans="1:5" ht="12.75">
      <c r="A13" s="1117"/>
      <c r="B13" s="1118" t="s">
        <v>633</v>
      </c>
      <c r="C13" s="1122" t="s">
        <v>634</v>
      </c>
      <c r="D13" s="1120" t="s">
        <v>629</v>
      </c>
      <c r="E13" s="1121" t="s">
        <v>630</v>
      </c>
    </row>
    <row r="14" spans="1:5" ht="12.75">
      <c r="A14" s="1117"/>
      <c r="B14" s="1118" t="s">
        <v>635</v>
      </c>
      <c r="C14" s="1123">
        <v>16</v>
      </c>
      <c r="D14" s="1124" t="s">
        <v>636</v>
      </c>
      <c r="E14" s="1121" t="s">
        <v>630</v>
      </c>
    </row>
    <row r="15" spans="1:5" ht="12.75">
      <c r="A15" s="1117"/>
      <c r="B15" s="1118" t="s">
        <v>637</v>
      </c>
      <c r="C15" s="1123">
        <v>19</v>
      </c>
      <c r="D15" s="1124" t="s">
        <v>638</v>
      </c>
      <c r="E15" s="1121" t="s">
        <v>630</v>
      </c>
    </row>
    <row r="16" spans="1:5" ht="12.75">
      <c r="A16" s="1117"/>
      <c r="B16" s="1118">
        <v>2006</v>
      </c>
      <c r="C16" s="1122" t="s">
        <v>639</v>
      </c>
      <c r="D16" s="1124" t="s">
        <v>640</v>
      </c>
      <c r="E16" s="1125" t="s">
        <v>641</v>
      </c>
    </row>
    <row r="17" spans="1:5" ht="12.75">
      <c r="A17" s="1117"/>
      <c r="B17" s="1118">
        <v>2007</v>
      </c>
      <c r="C17" s="1122">
        <v>31</v>
      </c>
      <c r="D17" s="1124" t="s">
        <v>640</v>
      </c>
      <c r="E17" s="1125" t="s">
        <v>641</v>
      </c>
    </row>
    <row r="18" spans="1:5" ht="12.75">
      <c r="A18" s="1117"/>
      <c r="B18" s="1118">
        <v>2008</v>
      </c>
      <c r="C18" s="1122">
        <v>33</v>
      </c>
      <c r="D18" s="1124" t="s">
        <v>640</v>
      </c>
      <c r="E18" s="1125" t="s">
        <v>641</v>
      </c>
    </row>
    <row r="19" spans="1:5" ht="12.75">
      <c r="A19" s="1117"/>
      <c r="B19" s="1118">
        <v>2009</v>
      </c>
      <c r="C19" s="1122">
        <v>34</v>
      </c>
      <c r="D19" s="1124" t="s">
        <v>640</v>
      </c>
      <c r="E19" s="1125" t="s">
        <v>641</v>
      </c>
    </row>
    <row r="20" spans="1:5" ht="13.5" thickBot="1">
      <c r="A20" s="725"/>
      <c r="B20" s="1126" t="s">
        <v>642</v>
      </c>
      <c r="C20" s="1127">
        <v>35</v>
      </c>
      <c r="D20" s="1128" t="s">
        <v>643</v>
      </c>
      <c r="E20" s="1129" t="s">
        <v>641</v>
      </c>
    </row>
    <row r="21" spans="1:5" ht="12.75">
      <c r="A21" s="375"/>
      <c r="B21" s="375"/>
      <c r="C21" s="375"/>
      <c r="D21" s="512"/>
      <c r="E21" s="375"/>
    </row>
    <row r="22" spans="1:5" ht="12.75" customHeight="1">
      <c r="A22" s="1130" t="s">
        <v>644</v>
      </c>
      <c r="B22" s="1130"/>
      <c r="C22" s="1130"/>
      <c r="D22" s="796"/>
      <c r="E22" s="796"/>
    </row>
    <row r="23" spans="1:5" ht="12.75" customHeight="1">
      <c r="A23" s="1130" t="s">
        <v>645</v>
      </c>
      <c r="B23" s="1130"/>
      <c r="C23" s="1130"/>
      <c r="D23" s="796"/>
      <c r="E23" s="796"/>
    </row>
    <row r="24" spans="1:5" ht="12.75">
      <c r="A24" s="1130" t="s">
        <v>646</v>
      </c>
      <c r="B24" s="1130"/>
      <c r="C24" s="1130"/>
      <c r="D24" s="796"/>
      <c r="E24" s="796"/>
    </row>
    <row r="25" spans="1:5" ht="12.75">
      <c r="A25" s="1130" t="s">
        <v>647</v>
      </c>
      <c r="B25" s="1130"/>
      <c r="C25" s="1130"/>
      <c r="D25" s="796"/>
      <c r="E25" s="796"/>
    </row>
    <row r="26" spans="1:5" ht="12.75">
      <c r="A26" s="1130" t="s">
        <v>648</v>
      </c>
      <c r="B26" s="1130"/>
      <c r="C26" s="1130"/>
      <c r="D26" s="796"/>
      <c r="E26" s="796"/>
    </row>
    <row r="27" spans="1:5" ht="12.75">
      <c r="A27" s="1130" t="s">
        <v>649</v>
      </c>
      <c r="B27" s="1130"/>
      <c r="C27" s="1130"/>
      <c r="D27" s="796"/>
      <c r="E27" s="796"/>
    </row>
    <row r="28" spans="1:5" ht="12.75">
      <c r="A28" s="630" t="s">
        <v>650</v>
      </c>
      <c r="B28" s="796"/>
      <c r="C28" s="1130"/>
      <c r="D28" s="796"/>
      <c r="E28" s="796"/>
    </row>
    <row r="29" spans="1:5" ht="12.75">
      <c r="A29" s="630" t="s">
        <v>651</v>
      </c>
      <c r="B29" s="9"/>
      <c r="C29" s="9"/>
      <c r="D29" s="13"/>
      <c r="E29" s="9"/>
    </row>
    <row r="30" spans="1:5" ht="12.75">
      <c r="A30" s="1130" t="s">
        <v>652</v>
      </c>
      <c r="B30" s="1131"/>
      <c r="C30" s="9"/>
      <c r="D30" s="13"/>
      <c r="E30" s="9"/>
    </row>
    <row r="31" spans="1:5" ht="12.75">
      <c r="A31" s="1130" t="s">
        <v>653</v>
      </c>
      <c r="B31" s="1131"/>
      <c r="C31" s="9"/>
      <c r="D31" s="13"/>
      <c r="E31" s="9"/>
    </row>
    <row r="32" spans="1:5" ht="12.75">
      <c r="A32" s="1130" t="s">
        <v>654</v>
      </c>
      <c r="B32" s="1132"/>
      <c r="C32" s="1130"/>
      <c r="D32" s="796"/>
      <c r="E32" s="796"/>
    </row>
  </sheetData>
  <mergeCells count="6">
    <mergeCell ref="A8:B8"/>
    <mergeCell ref="A1:E2"/>
    <mergeCell ref="A3:E3"/>
    <mergeCell ref="A4:E4"/>
    <mergeCell ref="A5:E5"/>
    <mergeCell ref="A7:B7"/>
  </mergeCells>
  <printOptions/>
  <pageMargins left="0.7" right="0.7" top="0.75" bottom="0.75" header="0.3" footer="0.3"/>
  <pageSetup fitToHeight="1" fitToWidth="1" horizontalDpi="600" verticalDpi="600" orientation="landscape" scale="99" r:id="rId1"/>
  <ignoredErrors>
    <ignoredError sqref="C12:C13"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Q41"/>
  <sheetViews>
    <sheetView workbookViewId="0" topLeftCell="A1">
      <selection activeCell="A1" sqref="A1:N1"/>
    </sheetView>
  </sheetViews>
  <sheetFormatPr defaultColWidth="9.140625" defaultRowHeight="12.75"/>
  <cols>
    <col min="1" max="1" width="14.421875" style="0" customWidth="1"/>
    <col min="2" max="2" width="10.7109375" style="0" customWidth="1"/>
    <col min="3" max="3" width="5.7109375" style="0" customWidth="1"/>
    <col min="4" max="4" width="7.00390625" style="0" customWidth="1"/>
    <col min="5" max="5" width="1.7109375" style="0" customWidth="1"/>
    <col min="6" max="6" width="10.7109375" style="0" customWidth="1"/>
    <col min="7" max="7" width="5.7109375" style="0" customWidth="1"/>
    <col min="8" max="8" width="6.7109375" style="0" customWidth="1"/>
    <col min="9" max="9" width="1.7109375" style="0" customWidth="1"/>
    <col min="10" max="10" width="10.7109375" style="0" customWidth="1"/>
    <col min="11" max="11" width="5.7109375" style="0" customWidth="1"/>
    <col min="12" max="12" width="6.7109375" style="0" customWidth="1"/>
    <col min="13" max="13" width="1.7109375" style="0" customWidth="1"/>
    <col min="14" max="14" width="13.7109375" style="0" customWidth="1"/>
    <col min="15" max="15" width="5.7109375" style="0" customWidth="1"/>
    <col min="17" max="17" width="15.00390625" style="0" bestFit="1" customWidth="1"/>
    <col min="18" max="18" width="9.28125" style="0" bestFit="1" customWidth="1"/>
    <col min="19" max="19" width="15.00390625" style="0" bestFit="1" customWidth="1"/>
  </cols>
  <sheetData>
    <row r="1" spans="1:15" ht="11.85" customHeight="1">
      <c r="A1" s="2716"/>
      <c r="B1" s="2717"/>
      <c r="C1" s="2717"/>
      <c r="D1" s="2717"/>
      <c r="E1" s="2717"/>
      <c r="F1" s="2717"/>
      <c r="G1" s="2717"/>
      <c r="H1" s="2717"/>
      <c r="I1" s="2717"/>
      <c r="J1" s="2717"/>
      <c r="K1" s="2717"/>
      <c r="L1" s="2717"/>
      <c r="M1" s="2717"/>
      <c r="N1" s="2717"/>
      <c r="O1" s="1133"/>
    </row>
    <row r="2" spans="1:15" ht="23.25">
      <c r="A2" s="2560" t="s">
        <v>655</v>
      </c>
      <c r="B2" s="2561"/>
      <c r="C2" s="2561"/>
      <c r="D2" s="2561"/>
      <c r="E2" s="2561"/>
      <c r="F2" s="2561"/>
      <c r="G2" s="2561"/>
      <c r="H2" s="2561"/>
      <c r="I2" s="2561"/>
      <c r="J2" s="2561"/>
      <c r="K2" s="2561"/>
      <c r="L2" s="2561"/>
      <c r="M2" s="2561"/>
      <c r="N2" s="2561"/>
      <c r="O2" s="2634"/>
    </row>
    <row r="3" spans="1:15" ht="20.25">
      <c r="A3" s="2562" t="s">
        <v>83</v>
      </c>
      <c r="B3" s="2563"/>
      <c r="C3" s="2563"/>
      <c r="D3" s="2563"/>
      <c r="E3" s="2563"/>
      <c r="F3" s="2563"/>
      <c r="G3" s="2563"/>
      <c r="H3" s="2563"/>
      <c r="I3" s="2563"/>
      <c r="J3" s="2563"/>
      <c r="K3" s="2563"/>
      <c r="L3" s="2563"/>
      <c r="M3" s="2563"/>
      <c r="N3" s="2563"/>
      <c r="O3" s="2602"/>
    </row>
    <row r="4" spans="1:15" ht="21.2" customHeight="1">
      <c r="A4" s="1134" t="s">
        <v>228</v>
      </c>
      <c r="B4" s="794"/>
      <c r="C4" s="794"/>
      <c r="D4" s="794"/>
      <c r="E4" s="794"/>
      <c r="F4" s="794"/>
      <c r="G4" s="794"/>
      <c r="H4" s="794"/>
      <c r="I4" s="794"/>
      <c r="J4" s="794"/>
      <c r="K4" s="794"/>
      <c r="L4" s="794"/>
      <c r="M4" s="794"/>
      <c r="N4" s="794"/>
      <c r="O4" s="954"/>
    </row>
    <row r="5" spans="1:15" ht="6.6" customHeight="1">
      <c r="A5" s="1135"/>
      <c r="B5" s="1136"/>
      <c r="C5" s="694"/>
      <c r="D5" s="694"/>
      <c r="E5" s="694"/>
      <c r="F5" s="695"/>
      <c r="G5" s="694"/>
      <c r="H5" s="694"/>
      <c r="I5" s="694"/>
      <c r="J5" s="695"/>
      <c r="K5" s="694"/>
      <c r="L5" s="694"/>
      <c r="M5" s="694"/>
      <c r="N5" s="1137"/>
      <c r="O5" s="1138"/>
    </row>
    <row r="6" spans="1:15" ht="12.75">
      <c r="A6" s="1139"/>
      <c r="B6" s="2718" t="s">
        <v>622</v>
      </c>
      <c r="C6" s="2649"/>
      <c r="D6" s="2649"/>
      <c r="E6" s="2649"/>
      <c r="F6" s="2647" t="s">
        <v>623</v>
      </c>
      <c r="G6" s="2649"/>
      <c r="H6" s="2649"/>
      <c r="I6" s="2649"/>
      <c r="J6" s="2647" t="s">
        <v>656</v>
      </c>
      <c r="K6" s="2649"/>
      <c r="L6" s="2649"/>
      <c r="M6" s="2649"/>
      <c r="N6" s="2647" t="s">
        <v>229</v>
      </c>
      <c r="O6" s="2719"/>
    </row>
    <row r="7" spans="1:15" ht="12.75">
      <c r="A7" s="1140" t="s">
        <v>237</v>
      </c>
      <c r="B7" s="2638" t="s">
        <v>233</v>
      </c>
      <c r="C7" s="2581"/>
      <c r="D7" s="2581"/>
      <c r="E7" s="2581"/>
      <c r="F7" s="2651" t="s">
        <v>233</v>
      </c>
      <c r="G7" s="2581"/>
      <c r="H7" s="2581"/>
      <c r="I7" s="2581"/>
      <c r="J7" s="2651" t="s">
        <v>233</v>
      </c>
      <c r="K7" s="2581"/>
      <c r="L7" s="2581"/>
      <c r="M7" s="2581"/>
      <c r="N7" s="2651" t="s">
        <v>233</v>
      </c>
      <c r="O7" s="2639"/>
    </row>
    <row r="8" spans="1:15" ht="12.75">
      <c r="A8" s="1140"/>
      <c r="B8" s="2720" t="s">
        <v>242</v>
      </c>
      <c r="C8" s="2721"/>
      <c r="D8" s="2721"/>
      <c r="E8" s="2721"/>
      <c r="F8" s="2722" t="s">
        <v>242</v>
      </c>
      <c r="G8" s="2721"/>
      <c r="H8" s="2721"/>
      <c r="I8" s="2721"/>
      <c r="J8" s="2722" t="s">
        <v>242</v>
      </c>
      <c r="K8" s="2721"/>
      <c r="L8" s="2721"/>
      <c r="M8" s="2721"/>
      <c r="N8" s="2722" t="s">
        <v>242</v>
      </c>
      <c r="O8" s="2723"/>
    </row>
    <row r="9" spans="1:15" ht="6" customHeight="1">
      <c r="A9" s="1141"/>
      <c r="B9" s="1142"/>
      <c r="C9" s="994"/>
      <c r="D9" s="994"/>
      <c r="E9" s="994"/>
      <c r="F9" s="1143"/>
      <c r="G9" s="994"/>
      <c r="H9" s="994"/>
      <c r="I9" s="994"/>
      <c r="J9" s="1143"/>
      <c r="K9" s="994"/>
      <c r="L9" s="994"/>
      <c r="M9" s="994"/>
      <c r="N9" s="1143"/>
      <c r="O9" s="1144"/>
    </row>
    <row r="10" spans="1:15" ht="6" customHeight="1">
      <c r="A10" s="963" t="s">
        <v>257</v>
      </c>
      <c r="B10" s="1145"/>
      <c r="C10" s="965"/>
      <c r="D10" s="965"/>
      <c r="E10" s="965"/>
      <c r="F10" s="1146"/>
      <c r="G10" s="965"/>
      <c r="H10" s="965"/>
      <c r="I10" s="965"/>
      <c r="J10" s="1147"/>
      <c r="K10" s="966"/>
      <c r="L10" s="966"/>
      <c r="M10" s="966"/>
      <c r="N10" s="1148"/>
      <c r="O10" s="967"/>
    </row>
    <row r="11" spans="1:15" ht="12.75" customHeight="1">
      <c r="A11" s="963">
        <v>1980</v>
      </c>
      <c r="B11" s="649">
        <v>71.2</v>
      </c>
      <c r="C11" s="1149"/>
      <c r="D11" s="1150">
        <v>1</v>
      </c>
      <c r="E11" s="1150"/>
      <c r="F11" s="1151" t="s">
        <v>657</v>
      </c>
      <c r="G11" s="1149"/>
      <c r="H11" s="1152" t="s">
        <v>657</v>
      </c>
      <c r="I11" s="1150"/>
      <c r="J11" s="1151" t="s">
        <v>657</v>
      </c>
      <c r="K11" s="1149"/>
      <c r="L11" s="1152" t="s">
        <v>657</v>
      </c>
      <c r="M11" s="1152"/>
      <c r="N11" s="719">
        <v>71.2</v>
      </c>
      <c r="O11" s="1153"/>
    </row>
    <row r="12" spans="1:15" ht="10.5" customHeight="1">
      <c r="A12" s="963"/>
      <c r="B12" s="656"/>
      <c r="C12" s="1149"/>
      <c r="D12" s="1150"/>
      <c r="E12" s="1150"/>
      <c r="F12" s="1151"/>
      <c r="G12" s="1149"/>
      <c r="H12" s="1152"/>
      <c r="I12" s="1150"/>
      <c r="J12" s="1151"/>
      <c r="K12" s="1149"/>
      <c r="L12" s="1152"/>
      <c r="M12" s="1152"/>
      <c r="N12" s="723"/>
      <c r="O12" s="1153"/>
    </row>
    <row r="13" spans="1:15" ht="12.75">
      <c r="A13" s="963">
        <v>1985</v>
      </c>
      <c r="B13" s="656">
        <v>81.7</v>
      </c>
      <c r="C13" s="1149"/>
      <c r="D13" s="1150">
        <f>+B13/N13</f>
        <v>1</v>
      </c>
      <c r="E13" s="1150"/>
      <c r="F13" s="1151" t="s">
        <v>657</v>
      </c>
      <c r="G13" s="1149"/>
      <c r="H13" s="1152" t="s">
        <v>657</v>
      </c>
      <c r="I13" s="1150"/>
      <c r="J13" s="1151" t="s">
        <v>657</v>
      </c>
      <c r="K13" s="1149"/>
      <c r="L13" s="1152" t="s">
        <v>657</v>
      </c>
      <c r="M13" s="1152"/>
      <c r="N13" s="723">
        <v>81.7</v>
      </c>
      <c r="O13" s="1153"/>
    </row>
    <row r="14" spans="1:15" ht="10.5" customHeight="1">
      <c r="A14" s="963"/>
      <c r="B14" s="656"/>
      <c r="C14" s="1149"/>
      <c r="D14" s="1150" t="s">
        <v>257</v>
      </c>
      <c r="E14" s="1150"/>
      <c r="F14" s="1151"/>
      <c r="G14" s="1149"/>
      <c r="H14" s="1152"/>
      <c r="I14" s="1150"/>
      <c r="J14" s="1151"/>
      <c r="K14" s="1149"/>
      <c r="L14" s="1152"/>
      <c r="M14" s="1152"/>
      <c r="N14" s="723"/>
      <c r="O14" s="1153"/>
    </row>
    <row r="15" spans="1:15" ht="12.75">
      <c r="A15" s="963">
        <v>1990</v>
      </c>
      <c r="B15" s="656">
        <v>509</v>
      </c>
      <c r="C15" s="1149"/>
      <c r="D15" s="1150">
        <f>+B15/N15</f>
        <v>0.7723823975720789</v>
      </c>
      <c r="E15" s="1150"/>
      <c r="F15" s="1154">
        <v>150</v>
      </c>
      <c r="G15" s="1149"/>
      <c r="H15" s="1150">
        <f>+F15/N15</f>
        <v>0.2276176024279211</v>
      </c>
      <c r="I15" s="1150"/>
      <c r="J15" s="1151" t="s">
        <v>657</v>
      </c>
      <c r="K15" s="1149"/>
      <c r="L15" s="1152" t="s">
        <v>657</v>
      </c>
      <c r="M15" s="1150"/>
      <c r="N15" s="723">
        <v>659</v>
      </c>
      <c r="O15" s="1153"/>
    </row>
    <row r="16" spans="1:15" ht="10.5" customHeight="1">
      <c r="A16" s="963"/>
      <c r="B16" s="656"/>
      <c r="C16" s="1149"/>
      <c r="D16" s="1150"/>
      <c r="E16" s="1150"/>
      <c r="F16" s="1155"/>
      <c r="G16" s="1149"/>
      <c r="H16" s="1150"/>
      <c r="I16" s="1150"/>
      <c r="J16" s="1151"/>
      <c r="K16" s="1149"/>
      <c r="L16" s="1152"/>
      <c r="M16" s="1150"/>
      <c r="N16" s="723"/>
      <c r="O16" s="1153"/>
    </row>
    <row r="17" spans="1:17" ht="12.75">
      <c r="A17" s="963">
        <v>1995</v>
      </c>
      <c r="B17" s="656">
        <v>587</v>
      </c>
      <c r="C17" s="1149"/>
      <c r="D17" s="1150">
        <f aca="true" t="shared" si="0" ref="D17:D32">+B17/N17</f>
        <v>0.7004773269689738</v>
      </c>
      <c r="E17" s="1150"/>
      <c r="F17" s="1155">
        <v>251</v>
      </c>
      <c r="G17" s="1149"/>
      <c r="H17" s="1150">
        <f aca="true" t="shared" si="1" ref="H17:H32">+F17/N17</f>
        <v>0.29952267303102625</v>
      </c>
      <c r="I17" s="1150"/>
      <c r="J17" s="1151" t="s">
        <v>657</v>
      </c>
      <c r="K17" s="1149"/>
      <c r="L17" s="1152" t="s">
        <v>657</v>
      </c>
      <c r="M17" s="1150"/>
      <c r="N17" s="723">
        <v>838</v>
      </c>
      <c r="O17" s="1153"/>
      <c r="Q17" s="224" t="s">
        <v>257</v>
      </c>
    </row>
    <row r="18" spans="1:17" ht="12.75">
      <c r="A18" s="963">
        <v>1996</v>
      </c>
      <c r="B18" s="656">
        <v>600</v>
      </c>
      <c r="C18" s="1149"/>
      <c r="D18" s="1150">
        <f t="shared" si="0"/>
        <v>0.5235602094240838</v>
      </c>
      <c r="E18" s="1150"/>
      <c r="F18" s="1155">
        <v>546</v>
      </c>
      <c r="G18" s="1149"/>
      <c r="H18" s="1150">
        <f t="shared" si="1"/>
        <v>0.47643979057591623</v>
      </c>
      <c r="I18" s="1150"/>
      <c r="J18" s="1151" t="s">
        <v>657</v>
      </c>
      <c r="K18" s="1149"/>
      <c r="L18" s="1152" t="s">
        <v>657</v>
      </c>
      <c r="M18" s="1150"/>
      <c r="N18" s="723">
        <v>1146</v>
      </c>
      <c r="O18" s="1153"/>
      <c r="Q18" s="982"/>
    </row>
    <row r="19" spans="1:17" ht="12.75">
      <c r="A19" s="963">
        <v>1997</v>
      </c>
      <c r="B19" s="656">
        <v>646</v>
      </c>
      <c r="C19" s="1149"/>
      <c r="D19" s="1150">
        <f t="shared" si="0"/>
        <v>0.60543580131209</v>
      </c>
      <c r="E19" s="1150"/>
      <c r="F19" s="1155">
        <v>421</v>
      </c>
      <c r="G19" s="1149"/>
      <c r="H19" s="1150">
        <f t="shared" si="1"/>
        <v>0.39456419868791004</v>
      </c>
      <c r="I19" s="1150"/>
      <c r="J19" s="1151" t="s">
        <v>657</v>
      </c>
      <c r="K19" s="1149"/>
      <c r="L19" s="1152" t="s">
        <v>657</v>
      </c>
      <c r="M19" s="1150"/>
      <c r="N19" s="723">
        <v>1067</v>
      </c>
      <c r="O19" s="1153"/>
      <c r="Q19" s="224"/>
    </row>
    <row r="20" spans="1:17" ht="12.75">
      <c r="A20" s="963">
        <v>1998</v>
      </c>
      <c r="B20" s="656">
        <v>642</v>
      </c>
      <c r="C20" s="1149"/>
      <c r="D20" s="1150">
        <f t="shared" si="0"/>
        <v>0.6645962732919255</v>
      </c>
      <c r="E20" s="1150"/>
      <c r="F20" s="1155">
        <v>324</v>
      </c>
      <c r="G20" s="1149"/>
      <c r="H20" s="1150">
        <f t="shared" si="1"/>
        <v>0.33540372670807456</v>
      </c>
      <c r="I20" s="1150"/>
      <c r="J20" s="1151" t="s">
        <v>657</v>
      </c>
      <c r="K20" s="1149"/>
      <c r="L20" s="1152" t="s">
        <v>657</v>
      </c>
      <c r="M20" s="1150"/>
      <c r="N20" s="723">
        <v>966</v>
      </c>
      <c r="O20" s="1153"/>
      <c r="Q20" s="224"/>
    </row>
    <row r="21" spans="1:17" ht="12.75">
      <c r="A21" s="963">
        <v>1999</v>
      </c>
      <c r="B21" s="656">
        <v>611</v>
      </c>
      <c r="C21" s="1149"/>
      <c r="D21" s="1150">
        <f t="shared" si="0"/>
        <v>0.6773835920177383</v>
      </c>
      <c r="E21" s="1150"/>
      <c r="F21" s="1155">
        <v>291</v>
      </c>
      <c r="G21" s="1149"/>
      <c r="H21" s="1150">
        <f t="shared" si="1"/>
        <v>0.32261640798226165</v>
      </c>
      <c r="I21" s="1150"/>
      <c r="J21" s="1151" t="s">
        <v>657</v>
      </c>
      <c r="K21" s="1149"/>
      <c r="L21" s="1152" t="s">
        <v>657</v>
      </c>
      <c r="M21" s="1150"/>
      <c r="N21" s="723">
        <v>902</v>
      </c>
      <c r="O21" s="1153"/>
      <c r="Q21" s="224"/>
    </row>
    <row r="22" spans="1:17" ht="12.75">
      <c r="A22" s="963">
        <v>2000</v>
      </c>
      <c r="B22" s="656">
        <v>661</v>
      </c>
      <c r="C22" s="1149"/>
      <c r="D22" s="1150">
        <f t="shared" si="0"/>
        <v>0.8190830235439901</v>
      </c>
      <c r="E22" s="1150"/>
      <c r="F22" s="1155">
        <v>146</v>
      </c>
      <c r="G22" s="1149"/>
      <c r="H22" s="1150">
        <f t="shared" si="1"/>
        <v>0.1809169764560099</v>
      </c>
      <c r="I22" s="1150"/>
      <c r="J22" s="1151" t="s">
        <v>657</v>
      </c>
      <c r="K22" s="1149"/>
      <c r="L22" s="1152" t="s">
        <v>657</v>
      </c>
      <c r="M22" s="1150"/>
      <c r="N22" s="723">
        <v>807</v>
      </c>
      <c r="O22" s="1153"/>
      <c r="Q22" s="224"/>
    </row>
    <row r="23" spans="1:17" ht="12.75">
      <c r="A23" s="963">
        <v>2001</v>
      </c>
      <c r="B23" s="656">
        <v>674</v>
      </c>
      <c r="C23" s="1149"/>
      <c r="D23" s="1150">
        <f t="shared" si="0"/>
        <v>0.8209500609013398</v>
      </c>
      <c r="E23" s="1150"/>
      <c r="F23" s="1155">
        <v>147</v>
      </c>
      <c r="G23" s="1149"/>
      <c r="H23" s="1150">
        <f t="shared" si="1"/>
        <v>0.17904993909866018</v>
      </c>
      <c r="I23" s="1150"/>
      <c r="J23" s="1151" t="s">
        <v>657</v>
      </c>
      <c r="K23" s="1149"/>
      <c r="L23" s="1152" t="s">
        <v>657</v>
      </c>
      <c r="M23" s="1150"/>
      <c r="N23" s="723">
        <v>821</v>
      </c>
      <c r="O23" s="1153"/>
      <c r="Q23" s="224"/>
    </row>
    <row r="24" spans="1:15" ht="12.75">
      <c r="A24" s="963">
        <v>2002</v>
      </c>
      <c r="B24" s="656">
        <v>654</v>
      </c>
      <c r="C24" s="1149"/>
      <c r="D24" s="1150">
        <f t="shared" si="0"/>
        <v>0.8310038119440915</v>
      </c>
      <c r="E24" s="1150"/>
      <c r="F24" s="1155">
        <v>133</v>
      </c>
      <c r="G24" s="1149"/>
      <c r="H24" s="1150">
        <f t="shared" si="1"/>
        <v>0.16899618805590852</v>
      </c>
      <c r="I24" s="1150"/>
      <c r="J24" s="1151" t="s">
        <v>657</v>
      </c>
      <c r="K24" s="1149"/>
      <c r="L24" s="1152" t="s">
        <v>657</v>
      </c>
      <c r="M24" s="1150"/>
      <c r="N24" s="723">
        <v>787</v>
      </c>
      <c r="O24" s="1153"/>
    </row>
    <row r="25" spans="1:15" ht="12.75">
      <c r="A25" s="963">
        <v>2003</v>
      </c>
      <c r="B25" s="656">
        <v>647</v>
      </c>
      <c r="C25" s="1149"/>
      <c r="D25" s="1150">
        <f t="shared" si="0"/>
        <v>0.6824894514767933</v>
      </c>
      <c r="E25" s="1150"/>
      <c r="F25" s="1155">
        <v>301</v>
      </c>
      <c r="G25" s="1149"/>
      <c r="H25" s="1150">
        <f t="shared" si="1"/>
        <v>0.31751054852320676</v>
      </c>
      <c r="I25" s="1150"/>
      <c r="J25" s="1151" t="s">
        <v>657</v>
      </c>
      <c r="K25" s="1149"/>
      <c r="L25" s="1152" t="s">
        <v>657</v>
      </c>
      <c r="M25" s="1150"/>
      <c r="N25" s="723">
        <v>948</v>
      </c>
      <c r="O25" s="1153"/>
    </row>
    <row r="26" spans="1:15" ht="12" customHeight="1">
      <c r="A26" s="963">
        <v>2004</v>
      </c>
      <c r="B26" s="656">
        <v>654</v>
      </c>
      <c r="C26" s="1149"/>
      <c r="D26" s="1150">
        <f t="shared" si="0"/>
        <v>0.448559670781893</v>
      </c>
      <c r="E26" s="1150"/>
      <c r="F26" s="1155">
        <v>804</v>
      </c>
      <c r="G26" s="1149"/>
      <c r="H26" s="1150">
        <f t="shared" si="1"/>
        <v>0.551440329218107</v>
      </c>
      <c r="I26" s="1150"/>
      <c r="J26" s="1151" t="s">
        <v>657</v>
      </c>
      <c r="K26" s="1149"/>
      <c r="L26" s="1152" t="s">
        <v>657</v>
      </c>
      <c r="M26" s="1150"/>
      <c r="N26" s="723">
        <v>1458</v>
      </c>
      <c r="O26" s="1153"/>
    </row>
    <row r="27" spans="1:15" ht="12" customHeight="1">
      <c r="A27" s="963">
        <v>2005</v>
      </c>
      <c r="B27" s="656">
        <v>664</v>
      </c>
      <c r="C27" s="1149"/>
      <c r="D27" s="1150">
        <f t="shared" si="0"/>
        <v>0.45761543762922124</v>
      </c>
      <c r="E27" s="1150"/>
      <c r="F27" s="1155">
        <v>787</v>
      </c>
      <c r="G27" s="1149"/>
      <c r="H27" s="1150">
        <f t="shared" si="1"/>
        <v>0.5423845623707788</v>
      </c>
      <c r="I27" s="1150"/>
      <c r="J27" s="1151" t="s">
        <v>657</v>
      </c>
      <c r="K27" s="1149"/>
      <c r="L27" s="1152" t="s">
        <v>657</v>
      </c>
      <c r="M27" s="1150"/>
      <c r="N27" s="723">
        <v>1451</v>
      </c>
      <c r="O27" s="1153"/>
    </row>
    <row r="28" spans="1:15" ht="12" customHeight="1">
      <c r="A28" s="963">
        <v>2006</v>
      </c>
      <c r="B28" s="656">
        <v>892</v>
      </c>
      <c r="C28" s="1149"/>
      <c r="D28" s="1150">
        <f t="shared" si="0"/>
        <v>0.6185852981969486</v>
      </c>
      <c r="E28" s="1150"/>
      <c r="F28" s="1155">
        <v>550</v>
      </c>
      <c r="G28" s="1149"/>
      <c r="H28" s="1150">
        <f t="shared" si="1"/>
        <v>0.3814147018030513</v>
      </c>
      <c r="I28" s="1150"/>
      <c r="J28" s="1151" t="s">
        <v>657</v>
      </c>
      <c r="K28" s="1149"/>
      <c r="L28" s="1152" t="s">
        <v>657</v>
      </c>
      <c r="M28" s="1150"/>
      <c r="N28" s="723">
        <v>1442</v>
      </c>
      <c r="O28" s="1153"/>
    </row>
    <row r="29" spans="1:15" ht="12" customHeight="1">
      <c r="A29" s="963">
        <v>2007</v>
      </c>
      <c r="B29" s="656">
        <v>1057</v>
      </c>
      <c r="C29" s="1149"/>
      <c r="D29" s="1150">
        <f t="shared" si="0"/>
        <v>0.7161246612466124</v>
      </c>
      <c r="E29" s="1150"/>
      <c r="F29" s="1155">
        <v>358</v>
      </c>
      <c r="G29" s="1149"/>
      <c r="H29" s="1150">
        <f t="shared" si="1"/>
        <v>0.24254742547425473</v>
      </c>
      <c r="I29" s="1150"/>
      <c r="J29" s="1154">
        <v>61</v>
      </c>
      <c r="K29" s="1149"/>
      <c r="L29" s="1150">
        <v>0.041</v>
      </c>
      <c r="M29" s="1150"/>
      <c r="N29" s="723">
        <v>1476</v>
      </c>
      <c r="O29" s="1153"/>
    </row>
    <row r="30" spans="1:15" ht="12" customHeight="1">
      <c r="A30" s="963">
        <v>2008</v>
      </c>
      <c r="B30" s="1156">
        <v>1104</v>
      </c>
      <c r="C30" s="1149"/>
      <c r="D30" s="1150">
        <f t="shared" si="0"/>
        <v>0.7874465049928673</v>
      </c>
      <c r="E30" s="1157"/>
      <c r="F30" s="1155">
        <v>241</v>
      </c>
      <c r="G30" s="1150"/>
      <c r="H30" s="1150">
        <f t="shared" si="1"/>
        <v>0.1718972895863053</v>
      </c>
      <c r="I30" s="1157"/>
      <c r="J30" s="1158">
        <v>57</v>
      </c>
      <c r="K30" s="1149"/>
      <c r="L30" s="1150">
        <f>+J30/N30</f>
        <v>0.04065620542082739</v>
      </c>
      <c r="M30" s="1157"/>
      <c r="N30" s="1159">
        <f>SUM(J30,F30,B30)</f>
        <v>1402</v>
      </c>
      <c r="O30" s="1153"/>
    </row>
    <row r="31" spans="1:15" ht="12.75" customHeight="1">
      <c r="A31" s="963" t="s">
        <v>658</v>
      </c>
      <c r="B31" s="1156">
        <v>1126</v>
      </c>
      <c r="C31" s="1149"/>
      <c r="D31" s="1150">
        <f t="shared" si="0"/>
        <v>0.6180021953896817</v>
      </c>
      <c r="E31" s="1150"/>
      <c r="F31" s="1155">
        <v>696</v>
      </c>
      <c r="G31" s="1150"/>
      <c r="H31" s="1150">
        <f t="shared" si="1"/>
        <v>0.38199780461031835</v>
      </c>
      <c r="I31" s="1150"/>
      <c r="J31" s="1158">
        <v>0</v>
      </c>
      <c r="K31" s="1149"/>
      <c r="L31" s="1150">
        <f>+J31/N31</f>
        <v>0</v>
      </c>
      <c r="M31" s="1150"/>
      <c r="N31" s="1159">
        <v>1822</v>
      </c>
      <c r="O31" s="1153"/>
    </row>
    <row r="32" spans="1:15" ht="12.75" customHeight="1">
      <c r="A32" s="963">
        <v>2010</v>
      </c>
      <c r="B32" s="1156">
        <v>1188</v>
      </c>
      <c r="C32" s="1149"/>
      <c r="D32" s="1150">
        <f t="shared" si="0"/>
        <v>0.5324966382787988</v>
      </c>
      <c r="E32" s="1150"/>
      <c r="F32" s="1155">
        <v>1043</v>
      </c>
      <c r="G32" s="1150"/>
      <c r="H32" s="1150">
        <f t="shared" si="1"/>
        <v>0.46750336172120127</v>
      </c>
      <c r="I32" s="1150"/>
      <c r="J32" s="1158">
        <v>0</v>
      </c>
      <c r="K32" s="1149"/>
      <c r="L32" s="1150">
        <f>+J32/N32</f>
        <v>0</v>
      </c>
      <c r="M32" s="1150"/>
      <c r="N32" s="1159">
        <v>2231</v>
      </c>
      <c r="O32" s="1153"/>
    </row>
    <row r="33" spans="1:15" ht="12.75" customHeight="1">
      <c r="A33" s="973">
        <v>2011</v>
      </c>
      <c r="B33" s="1160">
        <v>1143</v>
      </c>
      <c r="C33" s="1161"/>
      <c r="D33" s="1162">
        <f>+B33/N33</f>
        <v>0.5516409266409267</v>
      </c>
      <c r="E33" s="1162"/>
      <c r="F33" s="1163">
        <v>929</v>
      </c>
      <c r="G33" s="1162"/>
      <c r="H33" s="1162">
        <f>+F33/N33</f>
        <v>0.4483590733590734</v>
      </c>
      <c r="I33" s="1162"/>
      <c r="J33" s="2215">
        <v>0</v>
      </c>
      <c r="K33" s="1161"/>
      <c r="L33" s="1162">
        <f>+J33/N33</f>
        <v>0</v>
      </c>
      <c r="M33" s="1162"/>
      <c r="N33" s="1164">
        <v>2072</v>
      </c>
      <c r="O33" s="1165"/>
    </row>
    <row r="34" spans="1:14" ht="12.75">
      <c r="A34" s="1166" t="s">
        <v>544</v>
      </c>
      <c r="N34" s="154"/>
    </row>
    <row r="35" spans="1:14" ht="12.75">
      <c r="A35" s="1166" t="s">
        <v>659</v>
      </c>
      <c r="N35" s="154"/>
    </row>
    <row r="36" ht="12.75" customHeight="1">
      <c r="A36" s="103" t="s">
        <v>345</v>
      </c>
    </row>
    <row r="37" ht="12.75" customHeight="1">
      <c r="A37" s="630" t="s">
        <v>660</v>
      </c>
    </row>
    <row r="38" spans="2:10" ht="12.75">
      <c r="B38" s="416"/>
      <c r="F38" s="154"/>
      <c r="J38" s="416"/>
    </row>
    <row r="39" ht="12.75">
      <c r="B39" s="154"/>
    </row>
    <row r="41" ht="12.75">
      <c r="B41" s="416"/>
    </row>
  </sheetData>
  <mergeCells count="15">
    <mergeCell ref="B7:E7"/>
    <mergeCell ref="F7:I7"/>
    <mergeCell ref="J7:M7"/>
    <mergeCell ref="N7:O7"/>
    <mergeCell ref="B8:E8"/>
    <mergeCell ref="F8:I8"/>
    <mergeCell ref="J8:M8"/>
    <mergeCell ref="N8:O8"/>
    <mergeCell ref="A1:N1"/>
    <mergeCell ref="A2:O2"/>
    <mergeCell ref="A3:O3"/>
    <mergeCell ref="B6:E6"/>
    <mergeCell ref="F6:I6"/>
    <mergeCell ref="J6:M6"/>
    <mergeCell ref="N6:O6"/>
  </mergeCells>
  <printOptions/>
  <pageMargins left="0.7" right="0.7" top="0.75" bottom="0.75" header="0.3" footer="0.3"/>
  <pageSetup horizontalDpi="600" verticalDpi="60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A1:L35"/>
  <sheetViews>
    <sheetView workbookViewId="0" topLeftCell="A1"/>
  </sheetViews>
  <sheetFormatPr defaultColWidth="9.140625" defaultRowHeight="12.75"/>
  <cols>
    <col min="1" max="1" width="2.00390625" style="9" customWidth="1"/>
    <col min="2" max="2" width="22.57421875" style="9" customWidth="1"/>
    <col min="3" max="3" width="17.7109375" style="9" customWidth="1"/>
    <col min="4" max="4" width="15.7109375" style="13" customWidth="1"/>
    <col min="5" max="5" width="17.7109375" style="13" customWidth="1"/>
    <col min="6" max="6" width="16.421875" style="1210" bestFit="1" customWidth="1"/>
    <col min="7" max="7" width="17.7109375" style="13" customWidth="1"/>
    <col min="8" max="8" width="14.7109375" style="13" customWidth="1"/>
    <col min="9" max="9" width="21.140625" style="151" customWidth="1"/>
    <col min="10" max="10" width="17.00390625" style="151" bestFit="1" customWidth="1"/>
    <col min="11" max="11" width="16.00390625" style="151" bestFit="1" customWidth="1"/>
    <col min="12" max="12" width="17.00390625" style="9" bestFit="1" customWidth="1"/>
    <col min="13" max="13" width="9.140625" style="9" customWidth="1"/>
    <col min="14" max="14" width="18.7109375" style="9" bestFit="1" customWidth="1"/>
    <col min="15" max="15" width="15.421875" style="9" bestFit="1" customWidth="1"/>
    <col min="16" max="16" width="9.140625" style="9" customWidth="1"/>
    <col min="17" max="17" width="17.00390625" style="9" bestFit="1" customWidth="1"/>
    <col min="18" max="18" width="25.57421875" style="9" bestFit="1" customWidth="1"/>
    <col min="19" max="16384" width="9.140625" style="9" customWidth="1"/>
  </cols>
  <sheetData>
    <row r="1" spans="1:8" ht="5.1" customHeight="1">
      <c r="A1" s="634"/>
      <c r="B1" s="635"/>
      <c r="C1" s="635"/>
      <c r="D1" s="635"/>
      <c r="E1" s="635"/>
      <c r="F1" s="1167"/>
      <c r="G1" s="635"/>
      <c r="H1" s="736"/>
    </row>
    <row r="2" spans="1:11" s="13" customFormat="1" ht="23.25">
      <c r="A2" s="2655" t="s">
        <v>661</v>
      </c>
      <c r="B2" s="2586"/>
      <c r="C2" s="2586"/>
      <c r="D2" s="2586"/>
      <c r="E2" s="2586"/>
      <c r="F2" s="2586"/>
      <c r="G2" s="2586"/>
      <c r="H2" s="2656"/>
      <c r="I2" s="151"/>
      <c r="J2" s="151"/>
      <c r="K2" s="151"/>
    </row>
    <row r="3" spans="1:8" ht="21.75" customHeight="1">
      <c r="A3" s="2562" t="s">
        <v>85</v>
      </c>
      <c r="B3" s="2563"/>
      <c r="C3" s="2563"/>
      <c r="D3" s="2563"/>
      <c r="E3" s="2563"/>
      <c r="F3" s="2563"/>
      <c r="G3" s="2563"/>
      <c r="H3" s="2602"/>
    </row>
    <row r="4" spans="1:8" ht="28.5" customHeight="1">
      <c r="A4" s="2659" t="s">
        <v>228</v>
      </c>
      <c r="B4" s="2660"/>
      <c r="C4" s="2660"/>
      <c r="D4" s="2660"/>
      <c r="E4" s="2660"/>
      <c r="F4" s="2660"/>
      <c r="G4" s="2660"/>
      <c r="H4" s="2661"/>
    </row>
    <row r="5" spans="1:11" s="37" customFormat="1" ht="9.95" customHeight="1">
      <c r="A5" s="161"/>
      <c r="B5" s="692"/>
      <c r="C5" s="693"/>
      <c r="D5" s="694"/>
      <c r="E5" s="695"/>
      <c r="F5" s="1168"/>
      <c r="G5" s="695"/>
      <c r="H5" s="1169"/>
      <c r="I5" s="243"/>
      <c r="J5" s="243"/>
      <c r="K5" s="243"/>
    </row>
    <row r="6" spans="1:11" s="37" customFormat="1" ht="12.75">
      <c r="A6" s="1170" t="s">
        <v>377</v>
      </c>
      <c r="B6" s="245"/>
      <c r="C6" s="1170" t="s">
        <v>622</v>
      </c>
      <c r="D6" s="1171"/>
      <c r="E6" s="1172" t="s">
        <v>623</v>
      </c>
      <c r="F6" s="1173"/>
      <c r="G6" s="1172" t="s">
        <v>229</v>
      </c>
      <c r="H6" s="1174"/>
      <c r="I6" s="243"/>
      <c r="J6" s="243"/>
      <c r="K6" s="243"/>
    </row>
    <row r="7" spans="1:11" s="37" customFormat="1" ht="12.75">
      <c r="A7" s="1175" t="s">
        <v>176</v>
      </c>
      <c r="B7" s="1171"/>
      <c r="C7" s="526" t="s">
        <v>233</v>
      </c>
      <c r="D7" s="1171"/>
      <c r="E7" s="743" t="s">
        <v>233</v>
      </c>
      <c r="F7" s="1173"/>
      <c r="G7" s="743" t="s">
        <v>662</v>
      </c>
      <c r="H7" s="1174"/>
      <c r="I7" s="243"/>
      <c r="J7" s="243"/>
      <c r="K7" s="243"/>
    </row>
    <row r="8" spans="1:11" s="32" customFormat="1" ht="9.95" customHeight="1">
      <c r="A8" s="1176"/>
      <c r="B8" s="1177"/>
      <c r="C8" s="708"/>
      <c r="D8" s="182"/>
      <c r="E8" s="1178"/>
      <c r="F8" s="1179"/>
      <c r="G8" s="1178"/>
      <c r="H8" s="1180"/>
      <c r="I8" s="1181"/>
      <c r="J8" s="1181"/>
      <c r="K8" s="1181"/>
    </row>
    <row r="9" spans="1:8" ht="9.95" customHeight="1">
      <c r="A9" s="1182"/>
      <c r="B9" s="1183"/>
      <c r="C9" s="1184"/>
      <c r="D9" s="1184"/>
      <c r="E9" s="1185"/>
      <c r="F9" s="1186"/>
      <c r="G9" s="1185"/>
      <c r="H9" s="1187"/>
    </row>
    <row r="10" spans="1:12" s="37" customFormat="1" ht="20.1" customHeight="1">
      <c r="A10" s="859"/>
      <c r="B10" s="2503" t="s">
        <v>381</v>
      </c>
      <c r="C10" s="1188">
        <v>11544127.132950403</v>
      </c>
      <c r="D10" s="1189">
        <f>C10/$C$17</f>
        <v>0.009717278731439733</v>
      </c>
      <c r="E10" s="1190">
        <v>11329642.398765398</v>
      </c>
      <c r="F10" s="1189">
        <f>E10/$E$17</f>
        <v>0.010862552635441418</v>
      </c>
      <c r="G10" s="1190">
        <f>C10+E10</f>
        <v>22873769.531715803</v>
      </c>
      <c r="H10" s="1191">
        <f>G10/$G$17</f>
        <v>0.010252698131652086</v>
      </c>
      <c r="I10" s="1192"/>
      <c r="J10" s="1193"/>
      <c r="K10" s="818"/>
      <c r="L10" s="818"/>
    </row>
    <row r="11" spans="1:12" s="37" customFormat="1" ht="20.1" customHeight="1">
      <c r="A11" s="1194"/>
      <c r="B11" s="2503" t="s">
        <v>458</v>
      </c>
      <c r="C11" s="1195">
        <v>37349068.46216109</v>
      </c>
      <c r="D11" s="1189">
        <f aca="true" t="shared" si="0" ref="D11:D16">C11/$C$17</f>
        <v>0.03143860981663391</v>
      </c>
      <c r="E11" s="1196">
        <v>39214896.37050887</v>
      </c>
      <c r="F11" s="1189">
        <f aca="true" t="shared" si="1" ref="F11:F16">E11/$E$17</f>
        <v>0.037598174851878115</v>
      </c>
      <c r="G11" s="2144">
        <f aca="true" t="shared" si="2" ref="G11:G16">C11+E11</f>
        <v>76563964.83266996</v>
      </c>
      <c r="H11" s="1191">
        <f aca="true" t="shared" si="3" ref="H11:H16">G11/$G$17</f>
        <v>0.034318227177350946</v>
      </c>
      <c r="I11" s="1192"/>
      <c r="J11" s="1193"/>
      <c r="K11" s="818"/>
      <c r="L11" s="818"/>
    </row>
    <row r="12" spans="1:12" s="37" customFormat="1" ht="20.1" customHeight="1">
      <c r="A12" s="1194"/>
      <c r="B12" s="2503" t="s">
        <v>460</v>
      </c>
      <c r="C12" s="1195">
        <v>35837397.87850093</v>
      </c>
      <c r="D12" s="1189">
        <f t="shared" si="0"/>
        <v>0.03016615983038799</v>
      </c>
      <c r="E12" s="1196">
        <v>42434628.09465938</v>
      </c>
      <c r="F12" s="1189">
        <f t="shared" si="1"/>
        <v>0.04068516595844619</v>
      </c>
      <c r="G12" s="2144">
        <f t="shared" si="2"/>
        <v>78272025.97316031</v>
      </c>
      <c r="H12" s="1191">
        <f t="shared" si="3"/>
        <v>0.03508383055722112</v>
      </c>
      <c r="I12" s="1192"/>
      <c r="J12" s="1193"/>
      <c r="K12" s="818"/>
      <c r="L12" s="818"/>
    </row>
    <row r="13" spans="1:12" s="37" customFormat="1" ht="20.1" customHeight="1">
      <c r="A13" s="1194"/>
      <c r="B13" s="2503" t="s">
        <v>663</v>
      </c>
      <c r="C13" s="1195">
        <v>83347416.61593346</v>
      </c>
      <c r="D13" s="1189">
        <f t="shared" si="0"/>
        <v>0.07015775809422009</v>
      </c>
      <c r="E13" s="1196">
        <v>89662817.33402607</v>
      </c>
      <c r="F13" s="1189">
        <f t="shared" si="1"/>
        <v>0.08596626781785817</v>
      </c>
      <c r="G13" s="2144">
        <f t="shared" si="2"/>
        <v>173010233.94995952</v>
      </c>
      <c r="H13" s="1191">
        <f t="shared" si="3"/>
        <v>0.07754828953382319</v>
      </c>
      <c r="I13" s="1192"/>
      <c r="J13" s="1193"/>
      <c r="K13" s="818"/>
      <c r="L13" s="818"/>
    </row>
    <row r="14" spans="1:12" s="37" customFormat="1" ht="20.1" customHeight="1">
      <c r="A14" s="1194"/>
      <c r="B14" s="2503" t="s">
        <v>664</v>
      </c>
      <c r="C14" s="1195">
        <v>88954316.32464014</v>
      </c>
      <c r="D14" s="1189">
        <f t="shared" si="0"/>
        <v>0.07487737064363648</v>
      </c>
      <c r="E14" s="1196">
        <v>85887160.93757266</v>
      </c>
      <c r="F14" s="1189">
        <f t="shared" si="1"/>
        <v>0.08234627127284051</v>
      </c>
      <c r="G14" s="2144">
        <f t="shared" si="2"/>
        <v>174841477.2622128</v>
      </c>
      <c r="H14" s="1191">
        <f t="shared" si="3"/>
        <v>0.07836910679615097</v>
      </c>
      <c r="I14" s="1192"/>
      <c r="J14" s="1193"/>
      <c r="K14" s="818"/>
      <c r="L14" s="818"/>
    </row>
    <row r="15" spans="1:12" s="37" customFormat="1" ht="20.1" customHeight="1">
      <c r="A15" s="1194"/>
      <c r="B15" s="2503" t="s">
        <v>464</v>
      </c>
      <c r="C15" s="1195">
        <v>123291402.11917743</v>
      </c>
      <c r="D15" s="1189">
        <f t="shared" si="0"/>
        <v>0.10378064151445912</v>
      </c>
      <c r="E15" s="1196">
        <v>138660867.21131808</v>
      </c>
      <c r="F15" s="1189">
        <f t="shared" si="1"/>
        <v>0.132944263865118</v>
      </c>
      <c r="G15" s="2144">
        <f t="shared" si="2"/>
        <v>261952269.3304955</v>
      </c>
      <c r="H15" s="1191">
        <f t="shared" si="3"/>
        <v>0.11741473300335971</v>
      </c>
      <c r="I15" s="1192"/>
      <c r="J15" s="1193"/>
      <c r="K15" s="818"/>
      <c r="L15" s="818"/>
    </row>
    <row r="16" spans="1:12" s="37" customFormat="1" ht="20.1" customHeight="1">
      <c r="A16" s="1194"/>
      <c r="B16" s="2503" t="s">
        <v>385</v>
      </c>
      <c r="C16" s="1195">
        <v>807676271.4666367</v>
      </c>
      <c r="D16" s="1189">
        <f t="shared" si="0"/>
        <v>0.6798621813692228</v>
      </c>
      <c r="E16" s="1196">
        <v>635809987.6531496</v>
      </c>
      <c r="F16" s="1189">
        <f t="shared" si="1"/>
        <v>0.6095973035984177</v>
      </c>
      <c r="G16" s="2144">
        <f t="shared" si="2"/>
        <v>1443486259.1197863</v>
      </c>
      <c r="H16" s="1191">
        <f t="shared" si="3"/>
        <v>0.6470131148004421</v>
      </c>
      <c r="I16" s="1192"/>
      <c r="J16" s="1193"/>
      <c r="K16" s="818"/>
      <c r="L16" s="818"/>
    </row>
    <row r="17" spans="1:12" s="527" customFormat="1" ht="20.1" customHeight="1">
      <c r="A17" s="1194"/>
      <c r="B17" s="2503" t="s">
        <v>262</v>
      </c>
      <c r="C17" s="1190">
        <v>1188000000</v>
      </c>
      <c r="D17" s="1189">
        <f>C17/$C$17</f>
        <v>1</v>
      </c>
      <c r="E17" s="1190">
        <v>1043000000</v>
      </c>
      <c r="F17" s="1189">
        <f>E17/$E$17</f>
        <v>1</v>
      </c>
      <c r="G17" s="1190">
        <f>SUM(G10:G16)</f>
        <v>2231000000</v>
      </c>
      <c r="H17" s="1191">
        <f>G17/$G$17</f>
        <v>1</v>
      </c>
      <c r="I17" s="1192"/>
      <c r="J17" s="1193"/>
      <c r="K17" s="818"/>
      <c r="L17" s="818"/>
    </row>
    <row r="18" spans="1:9" s="527" customFormat="1" ht="20.1" customHeight="1">
      <c r="A18" s="1197"/>
      <c r="B18" s="1198" t="s">
        <v>665</v>
      </c>
      <c r="C18" s="2724">
        <f>C17/G17</f>
        <v>0.5324966382787988</v>
      </c>
      <c r="D18" s="2725"/>
      <c r="E18" s="2726">
        <f>E17/G17</f>
        <v>0.46750336172120127</v>
      </c>
      <c r="F18" s="2727"/>
      <c r="G18" s="2728">
        <v>1</v>
      </c>
      <c r="H18" s="2729"/>
      <c r="I18" s="1199"/>
    </row>
    <row r="19" spans="1:9" s="375" customFormat="1" ht="12" customHeight="1">
      <c r="A19" s="1166" t="s">
        <v>544</v>
      </c>
      <c r="B19" s="1166"/>
      <c r="C19" s="1166"/>
      <c r="D19" s="1200"/>
      <c r="E19" s="1201"/>
      <c r="F19" s="1202"/>
      <c r="G19" s="1201"/>
      <c r="H19" s="1201"/>
      <c r="I19" s="1201"/>
    </row>
    <row r="20" spans="1:9" s="375" customFormat="1" ht="12" customHeight="1">
      <c r="A20" s="1203" t="s">
        <v>281</v>
      </c>
      <c r="B20" s="1203"/>
      <c r="C20" s="1203"/>
      <c r="D20" s="1204"/>
      <c r="E20" s="1204"/>
      <c r="F20" s="1205"/>
      <c r="G20" s="1204"/>
      <c r="H20" s="1204"/>
      <c r="I20" s="1201"/>
    </row>
    <row r="21" spans="1:11" ht="12" customHeight="1">
      <c r="A21" s="1206" t="s">
        <v>666</v>
      </c>
      <c r="B21" s="146"/>
      <c r="C21" s="146"/>
      <c r="D21" s="151"/>
      <c r="E21" s="151"/>
      <c r="F21" s="1207"/>
      <c r="G21" s="1208"/>
      <c r="H21" s="1209"/>
      <c r="J21" s="9"/>
      <c r="K21" s="9"/>
    </row>
    <row r="22" spans="1:11" ht="12" customHeight="1">
      <c r="A22" s="103" t="s">
        <v>667</v>
      </c>
      <c r="C22" s="13"/>
      <c r="J22" s="9"/>
      <c r="K22" s="9"/>
    </row>
    <row r="23" spans="3:11" ht="12.75">
      <c r="C23"/>
      <c r="D23"/>
      <c r="E23"/>
      <c r="J23" s="9"/>
      <c r="K23" s="9"/>
    </row>
    <row r="24" spans="2:11" ht="12.75">
      <c r="B24"/>
      <c r="C24"/>
      <c r="D24"/>
      <c r="J24" s="9"/>
      <c r="K24" s="9"/>
    </row>
    <row r="25" spans="2:11" ht="12.75">
      <c r="B25"/>
      <c r="C25" s="982"/>
      <c r="D25"/>
      <c r="E25"/>
      <c r="F25"/>
      <c r="J25" s="9"/>
      <c r="K25" s="9"/>
    </row>
    <row r="33" spans="6:7" ht="12.75">
      <c r="F33" s="1211"/>
      <c r="G33" s="1211"/>
    </row>
    <row r="34" spans="8:9" ht="12.75">
      <c r="H34" s="1211"/>
      <c r="I34" s="1212"/>
    </row>
    <row r="35" ht="12.75">
      <c r="I35" s="13"/>
    </row>
  </sheetData>
  <mergeCells count="6">
    <mergeCell ref="A2:H2"/>
    <mergeCell ref="A3:H3"/>
    <mergeCell ref="A4:H4"/>
    <mergeCell ref="C18:D18"/>
    <mergeCell ref="E18:F18"/>
    <mergeCell ref="G18:H18"/>
  </mergeCells>
  <printOptions/>
  <pageMargins left="0.7" right="0.7" top="0.75" bottom="0.75" header="0.3" footer="0.3"/>
  <pageSetup horizontalDpi="600" verticalDpi="600" orientation="landscape" r:id="rId1"/>
  <ignoredErrors>
    <ignoredError sqref="G11:G16" formula="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AB80"/>
  <sheetViews>
    <sheetView workbookViewId="0" topLeftCell="A1"/>
  </sheetViews>
  <sheetFormatPr defaultColWidth="9.140625" defaultRowHeight="12.75"/>
  <cols>
    <col min="1" max="1" width="5.140625" style="9" customWidth="1"/>
    <col min="2" max="2" width="36.421875" style="9" customWidth="1"/>
    <col min="3" max="3" width="10.00390625" style="9" customWidth="1"/>
    <col min="4" max="4" width="23.28125" style="9" customWidth="1"/>
    <col min="5" max="5" width="16.57421875" style="9" customWidth="1"/>
    <col min="6" max="6" width="16.7109375" style="9" customWidth="1"/>
    <col min="7" max="7" width="21.00390625" style="9" customWidth="1"/>
    <col min="8" max="8" width="15.7109375" style="9" customWidth="1"/>
    <col min="10" max="10" width="3.7109375" style="0" bestFit="1" customWidth="1"/>
    <col min="11" max="11" width="18.7109375" style="1249" bestFit="1" customWidth="1"/>
    <col min="12" max="12" width="10.57421875" style="1249" customWidth="1"/>
    <col min="13" max="13" width="10.140625" style="0" bestFit="1" customWidth="1"/>
    <col min="14" max="14" width="13.8515625" style="0" bestFit="1" customWidth="1"/>
    <col min="15" max="15" width="12.00390625" style="0" bestFit="1" customWidth="1"/>
    <col min="17" max="17" width="10.00390625" style="0" bestFit="1" customWidth="1"/>
  </cols>
  <sheetData>
    <row r="1" spans="1:12" s="9" customFormat="1" ht="5.1" customHeight="1">
      <c r="A1" s="6"/>
      <c r="B1" s="7"/>
      <c r="C1" s="7"/>
      <c r="D1" s="7"/>
      <c r="E1" s="7"/>
      <c r="F1" s="7"/>
      <c r="G1" s="7"/>
      <c r="H1" s="8"/>
      <c r="K1" s="1213"/>
      <c r="L1" s="1213"/>
    </row>
    <row r="2" spans="1:12" s="13" customFormat="1" ht="23.25">
      <c r="A2" s="2585" t="s">
        <v>668</v>
      </c>
      <c r="B2" s="2586"/>
      <c r="C2" s="2586"/>
      <c r="D2" s="2586"/>
      <c r="E2" s="2586"/>
      <c r="F2" s="2586"/>
      <c r="G2" s="2586"/>
      <c r="H2" s="2587"/>
      <c r="K2" s="1214"/>
      <c r="L2" s="1214"/>
    </row>
    <row r="3" spans="1:12" s="9" customFormat="1" ht="20.25">
      <c r="A3" s="2571" t="s">
        <v>87</v>
      </c>
      <c r="B3" s="2572"/>
      <c r="C3" s="2572"/>
      <c r="D3" s="2572"/>
      <c r="E3" s="2572"/>
      <c r="F3" s="2572"/>
      <c r="G3" s="2572"/>
      <c r="H3" s="2573"/>
      <c r="K3" s="1213"/>
      <c r="L3" s="1213"/>
    </row>
    <row r="4" spans="1:12" s="9" customFormat="1" ht="20.25">
      <c r="A4" s="2571" t="s">
        <v>228</v>
      </c>
      <c r="B4" s="2572"/>
      <c r="C4" s="2572"/>
      <c r="D4" s="2572"/>
      <c r="E4" s="2572"/>
      <c r="F4" s="2572"/>
      <c r="G4" s="2572"/>
      <c r="H4" s="2573"/>
      <c r="K4" s="1213"/>
      <c r="L4" s="1213"/>
    </row>
    <row r="5" spans="1:12" s="17" customFormat="1" ht="9" customHeight="1">
      <c r="A5" s="10"/>
      <c r="B5" s="944"/>
      <c r="C5" s="944"/>
      <c r="D5" s="944"/>
      <c r="E5" s="944"/>
      <c r="F5" s="11"/>
      <c r="G5" s="11"/>
      <c r="H5" s="12"/>
      <c r="K5" s="1215"/>
      <c r="L5" s="1215"/>
    </row>
    <row r="6" spans="1:12" s="24" customFormat="1" ht="9.95" customHeight="1">
      <c r="A6" s="1216"/>
      <c r="B6" s="1217"/>
      <c r="C6" s="1218"/>
      <c r="D6" s="1217"/>
      <c r="E6" s="1217"/>
      <c r="F6" s="1219"/>
      <c r="G6" s="1217"/>
      <c r="H6" s="1220"/>
      <c r="K6" s="1221"/>
      <c r="L6" s="1221"/>
    </row>
    <row r="7" spans="1:12" s="24" customFormat="1" ht="12.75" customHeight="1">
      <c r="A7" s="2502"/>
      <c r="B7" s="2461"/>
      <c r="C7" s="2476"/>
      <c r="D7" s="2461"/>
      <c r="E7" s="2461"/>
      <c r="F7" s="2484"/>
      <c r="G7" s="2461" t="s">
        <v>669</v>
      </c>
      <c r="H7" s="2462"/>
      <c r="K7" s="1221"/>
      <c r="L7" s="1221"/>
    </row>
    <row r="8" spans="1:12" s="24" customFormat="1" ht="12.75" customHeight="1">
      <c r="A8" s="2502"/>
      <c r="C8" s="2476"/>
      <c r="D8" s="2461" t="s">
        <v>670</v>
      </c>
      <c r="E8" s="2461"/>
      <c r="F8" s="2484"/>
      <c r="G8" s="2461" t="s">
        <v>671</v>
      </c>
      <c r="H8" s="2462"/>
      <c r="K8" s="1221"/>
      <c r="L8" s="1221"/>
    </row>
    <row r="9" spans="1:12" s="24" customFormat="1" ht="12.75" customHeight="1">
      <c r="A9" s="2732" t="s">
        <v>672</v>
      </c>
      <c r="B9" s="2639"/>
      <c r="C9" s="2476"/>
      <c r="D9" s="2461" t="s">
        <v>673</v>
      </c>
      <c r="E9" s="242" t="s">
        <v>674</v>
      </c>
      <c r="F9" s="2484"/>
      <c r="G9" s="2461" t="s">
        <v>623</v>
      </c>
      <c r="H9" s="1222" t="s">
        <v>674</v>
      </c>
      <c r="K9" s="1221"/>
      <c r="L9" s="1221"/>
    </row>
    <row r="10" spans="1:12" s="24" customFormat="1" ht="12.75" customHeight="1">
      <c r="A10" s="2732" t="s">
        <v>675</v>
      </c>
      <c r="B10" s="2639"/>
      <c r="C10" s="1223" t="s">
        <v>676</v>
      </c>
      <c r="D10" s="2461" t="s">
        <v>677</v>
      </c>
      <c r="E10" s="242" t="s">
        <v>678</v>
      </c>
      <c r="F10" s="1224" t="s">
        <v>176</v>
      </c>
      <c r="G10" s="2461" t="s">
        <v>233</v>
      </c>
      <c r="H10" s="1222" t="s">
        <v>679</v>
      </c>
      <c r="K10" s="1221"/>
      <c r="L10" s="1221"/>
    </row>
    <row r="11" spans="1:12" s="32" customFormat="1" ht="9.95" customHeight="1">
      <c r="A11" s="1225"/>
      <c r="B11" s="707"/>
      <c r="C11" s="1226"/>
      <c r="D11" s="1177"/>
      <c r="E11" s="1177"/>
      <c r="F11" s="1227"/>
      <c r="G11" s="1228"/>
      <c r="H11" s="533"/>
      <c r="I11" s="9"/>
      <c r="J11" s="9"/>
      <c r="K11" s="1213"/>
      <c r="L11" s="1213"/>
    </row>
    <row r="12" spans="1:12" s="9" customFormat="1" ht="9.95" customHeight="1">
      <c r="A12" s="1229"/>
      <c r="B12" s="1230"/>
      <c r="C12" s="1231"/>
      <c r="D12" s="1232"/>
      <c r="E12" s="1232"/>
      <c r="F12" s="1233"/>
      <c r="G12" s="1234"/>
      <c r="H12" s="36"/>
      <c r="K12" s="1213"/>
      <c r="L12" s="1213"/>
    </row>
    <row r="13" spans="1:12" s="37" customFormat="1" ht="21.95" customHeight="1">
      <c r="A13" s="2733" t="s">
        <v>680</v>
      </c>
      <c r="B13" s="2734"/>
      <c r="C13" s="657">
        <v>12308</v>
      </c>
      <c r="D13" s="1235" t="s">
        <v>681</v>
      </c>
      <c r="E13" s="1236">
        <f>+C13/C$30</f>
        <v>0.46661864503165634</v>
      </c>
      <c r="F13" s="657">
        <v>15477096</v>
      </c>
      <c r="G13" s="1235" t="s">
        <v>681</v>
      </c>
      <c r="H13" s="1237">
        <f>+F13/F$30</f>
        <v>0.46274147012385053</v>
      </c>
      <c r="K13" s="1238"/>
      <c r="L13" s="1238"/>
    </row>
    <row r="14" spans="1:12" s="37" customFormat="1" ht="21.95" customHeight="1">
      <c r="A14" s="2730" t="s">
        <v>682</v>
      </c>
      <c r="B14" s="2731"/>
      <c r="C14" s="657">
        <f>SUM(C15:C29)</f>
        <v>14069</v>
      </c>
      <c r="D14" s="1239">
        <v>0.9999999999999999</v>
      </c>
      <c r="E14" s="1236">
        <f>+C14/C$30</f>
        <v>0.5333813549683436</v>
      </c>
      <c r="F14" s="657">
        <f>SUM(F15:F29)</f>
        <v>17969433</v>
      </c>
      <c r="G14" s="1239">
        <v>0.9999999999999999</v>
      </c>
      <c r="H14" s="1237">
        <f>+F14/F$30</f>
        <v>0.5372585298761495</v>
      </c>
      <c r="K14" s="1238"/>
      <c r="L14" s="1238"/>
    </row>
    <row r="15" spans="1:12" s="37" customFormat="1" ht="21.95" customHeight="1">
      <c r="A15" s="1240"/>
      <c r="B15" s="2145" t="s">
        <v>683</v>
      </c>
      <c r="C15" s="2216">
        <v>1347</v>
      </c>
      <c r="D15" s="2217">
        <f>+(C15/C$14)</f>
        <v>0.09574241239604805</v>
      </c>
      <c r="E15" s="2218">
        <f>+C15/C$30</f>
        <v>0.05106721765174205</v>
      </c>
      <c r="F15" s="2216">
        <v>2004572</v>
      </c>
      <c r="G15" s="2217">
        <f>+(F15/F$14)</f>
        <v>0.11155454932829545</v>
      </c>
      <c r="H15" s="2319">
        <f>+F15/F$30</f>
        <v>0.05993363317311641</v>
      </c>
      <c r="K15" s="1238"/>
      <c r="L15" s="1238"/>
    </row>
    <row r="16" spans="1:12" s="37" customFormat="1" ht="21.95" customHeight="1">
      <c r="A16" s="1240"/>
      <c r="B16" s="2145" t="s">
        <v>684</v>
      </c>
      <c r="C16" s="2216">
        <v>2864</v>
      </c>
      <c r="D16" s="2217">
        <f aca="true" t="shared" si="0" ref="D16:D29">+(C16/C$14)</f>
        <v>0.20356812850948894</v>
      </c>
      <c r="E16" s="2218">
        <f aca="true" t="shared" si="1" ref="E16:E29">+C16/C$30</f>
        <v>0.10857944421276111</v>
      </c>
      <c r="F16" s="2216">
        <v>1740974</v>
      </c>
      <c r="G16" s="2217">
        <f aca="true" t="shared" si="2" ref="G16:G29">+(F16/F$14)</f>
        <v>0.09688530517351326</v>
      </c>
      <c r="H16" s="2319">
        <f aca="true" t="shared" si="3" ref="H16:H29">+F16/F$30</f>
        <v>0.05205245662412384</v>
      </c>
      <c r="K16" s="1238"/>
      <c r="L16" s="1238"/>
    </row>
    <row r="17" spans="1:12" s="37" customFormat="1" ht="21.95" customHeight="1">
      <c r="A17" s="1240"/>
      <c r="B17" s="2145" t="s">
        <v>685</v>
      </c>
      <c r="C17" s="2216">
        <v>2068</v>
      </c>
      <c r="D17" s="2217">
        <f t="shared" si="0"/>
        <v>0.14698983580922595</v>
      </c>
      <c r="E17" s="2218">
        <f t="shared" si="1"/>
        <v>0.0784016377904993</v>
      </c>
      <c r="F17" s="2216">
        <v>2124155</v>
      </c>
      <c r="G17" s="2217">
        <f t="shared" si="2"/>
        <v>0.118209350289461</v>
      </c>
      <c r="H17" s="2319">
        <f t="shared" si="3"/>
        <v>0.0635089817541306</v>
      </c>
      <c r="K17" s="1238"/>
      <c r="L17" s="1238"/>
    </row>
    <row r="18" spans="1:12" s="37" customFormat="1" ht="21.95" customHeight="1">
      <c r="A18" s="1240"/>
      <c r="B18" s="2145" t="s">
        <v>686</v>
      </c>
      <c r="C18" s="2216">
        <v>1507</v>
      </c>
      <c r="D18" s="2217">
        <f t="shared" si="0"/>
        <v>0.10711493354182955</v>
      </c>
      <c r="E18" s="2218">
        <f t="shared" si="1"/>
        <v>0.057133108389885126</v>
      </c>
      <c r="F18" s="2216">
        <v>1800997</v>
      </c>
      <c r="G18" s="2217">
        <f t="shared" si="2"/>
        <v>0.10022558864266891</v>
      </c>
      <c r="H18" s="2319">
        <f t="shared" si="3"/>
        <v>0.053847052410132004</v>
      </c>
      <c r="K18" s="1238"/>
      <c r="L18" s="1238"/>
    </row>
    <row r="19" spans="1:12" s="37" customFormat="1" ht="21.95" customHeight="1">
      <c r="A19" s="1240"/>
      <c r="B19" s="2145" t="s">
        <v>687</v>
      </c>
      <c r="C19" s="2216">
        <v>1138</v>
      </c>
      <c r="D19" s="2217">
        <f t="shared" si="0"/>
        <v>0.08088705664937096</v>
      </c>
      <c r="E19" s="2218">
        <f t="shared" si="1"/>
        <v>0.04314364787504265</v>
      </c>
      <c r="F19" s="2216">
        <v>1636853</v>
      </c>
      <c r="G19" s="2217">
        <f t="shared" si="2"/>
        <v>0.09109096541888662</v>
      </c>
      <c r="H19" s="2319">
        <f t="shared" si="3"/>
        <v>0.04893939816595019</v>
      </c>
      <c r="K19" s="1238"/>
      <c r="L19" s="1238"/>
    </row>
    <row r="20" spans="1:12" s="37" customFormat="1" ht="21.95" customHeight="1">
      <c r="A20" s="1240"/>
      <c r="B20" s="2145" t="s">
        <v>688</v>
      </c>
      <c r="C20" s="2216">
        <v>913</v>
      </c>
      <c r="D20" s="2217">
        <f t="shared" si="0"/>
        <v>0.06489444878811572</v>
      </c>
      <c r="E20" s="2218">
        <f t="shared" si="1"/>
        <v>0.034613489024528946</v>
      </c>
      <c r="F20" s="2216">
        <v>1365249</v>
      </c>
      <c r="G20" s="2217">
        <f t="shared" si="2"/>
        <v>0.07597618689471171</v>
      </c>
      <c r="H20" s="2319">
        <f t="shared" si="3"/>
        <v>0.04081885447664838</v>
      </c>
      <c r="K20" s="1238"/>
      <c r="L20" s="1238"/>
    </row>
    <row r="21" spans="1:12" s="37" customFormat="1" ht="21.95" customHeight="1">
      <c r="A21" s="1240"/>
      <c r="B21" s="2145" t="s">
        <v>689</v>
      </c>
      <c r="C21" s="2216">
        <v>736</v>
      </c>
      <c r="D21" s="2217">
        <f t="shared" si="0"/>
        <v>0.052313597270594925</v>
      </c>
      <c r="E21" s="2218">
        <f t="shared" si="1"/>
        <v>0.027903097395458164</v>
      </c>
      <c r="F21" s="2216">
        <v>1453950</v>
      </c>
      <c r="G21" s="2217">
        <f t="shared" si="2"/>
        <v>0.08091240274526192</v>
      </c>
      <c r="H21" s="2319">
        <f t="shared" si="3"/>
        <v>0.04347087854766633</v>
      </c>
      <c r="K21" s="1238"/>
      <c r="L21" s="1238"/>
    </row>
    <row r="22" spans="1:12" s="37" customFormat="1" ht="21.95" customHeight="1">
      <c r="A22" s="1240"/>
      <c r="B22" s="2145" t="s">
        <v>690</v>
      </c>
      <c r="C22" s="2216">
        <v>580</v>
      </c>
      <c r="D22" s="2217">
        <f t="shared" si="0"/>
        <v>0.041225389153457956</v>
      </c>
      <c r="E22" s="2218">
        <f t="shared" si="1"/>
        <v>0.021988853925768662</v>
      </c>
      <c r="F22" s="2216">
        <v>649015</v>
      </c>
      <c r="G22" s="2217">
        <f t="shared" si="2"/>
        <v>0.03611772280182686</v>
      </c>
      <c r="H22" s="2319">
        <f t="shared" si="3"/>
        <v>0.01940455465498378</v>
      </c>
      <c r="K22" s="1238"/>
      <c r="L22" s="1238"/>
    </row>
    <row r="23" spans="1:12" s="37" customFormat="1" ht="21.95" customHeight="1">
      <c r="A23" s="1240"/>
      <c r="B23" s="2145" t="s">
        <v>691</v>
      </c>
      <c r="C23" s="2216">
        <v>490</v>
      </c>
      <c r="D23" s="2217">
        <f t="shared" si="0"/>
        <v>0.03482834600895586</v>
      </c>
      <c r="E23" s="2218">
        <f t="shared" si="1"/>
        <v>0.01857679038556318</v>
      </c>
      <c r="F23" s="2216">
        <v>955859</v>
      </c>
      <c r="G23" s="2217">
        <f t="shared" si="2"/>
        <v>0.053193609392127174</v>
      </c>
      <c r="H23" s="2319">
        <f t="shared" si="3"/>
        <v>0.028578720380820384</v>
      </c>
      <c r="K23" s="1238"/>
      <c r="L23" s="1238"/>
    </row>
    <row r="24" spans="1:12" s="37" customFormat="1" ht="21.95" customHeight="1">
      <c r="A24" s="1240"/>
      <c r="B24" s="2145" t="s">
        <v>692</v>
      </c>
      <c r="C24" s="2216">
        <v>386</v>
      </c>
      <c r="D24" s="2217">
        <f t="shared" si="0"/>
        <v>0.027436207264197883</v>
      </c>
      <c r="E24" s="2218">
        <f t="shared" si="1"/>
        <v>0.014633961405770179</v>
      </c>
      <c r="F24" s="2216">
        <v>931474</v>
      </c>
      <c r="G24" s="2217">
        <f t="shared" si="2"/>
        <v>0.05183658271243172</v>
      </c>
      <c r="H24" s="2319">
        <f t="shared" si="3"/>
        <v>0.02784964622188449</v>
      </c>
      <c r="K24" s="1238"/>
      <c r="L24" s="1238"/>
    </row>
    <row r="25" spans="1:12" s="37" customFormat="1" ht="21.95" customHeight="1">
      <c r="A25" s="1240"/>
      <c r="B25" s="2145" t="s">
        <v>693</v>
      </c>
      <c r="C25" s="2216">
        <v>1137</v>
      </c>
      <c r="D25" s="2217">
        <f t="shared" si="0"/>
        <v>0.08081597839220982</v>
      </c>
      <c r="E25" s="2218">
        <f t="shared" si="1"/>
        <v>0.04310573605792926</v>
      </c>
      <c r="F25" s="2216">
        <v>2053581</v>
      </c>
      <c r="G25" s="2217">
        <f t="shared" si="2"/>
        <v>0.11428190305169895</v>
      </c>
      <c r="H25" s="2319">
        <f t="shared" si="3"/>
        <v>0.061398927225004424</v>
      </c>
      <c r="K25" s="1238"/>
      <c r="L25" s="1238"/>
    </row>
    <row r="26" spans="1:12" s="37" customFormat="1" ht="21.95" customHeight="1">
      <c r="A26" s="1240"/>
      <c r="B26" s="2145" t="s">
        <v>694</v>
      </c>
      <c r="C26" s="2216">
        <v>392</v>
      </c>
      <c r="D26" s="2217">
        <f t="shared" si="0"/>
        <v>0.02786267680716469</v>
      </c>
      <c r="E26" s="2218">
        <f t="shared" si="1"/>
        <v>0.014861432308450544</v>
      </c>
      <c r="F26" s="2216">
        <v>613083</v>
      </c>
      <c r="G26" s="2217">
        <f t="shared" si="2"/>
        <v>0.03411810489512941</v>
      </c>
      <c r="H26" s="2319">
        <f t="shared" si="3"/>
        <v>0.01833024287811749</v>
      </c>
      <c r="K26" s="1238"/>
      <c r="L26" s="1238"/>
    </row>
    <row r="27" spans="1:12" s="37" customFormat="1" ht="21.95" customHeight="1">
      <c r="A27" s="1240"/>
      <c r="B27" s="2145" t="s">
        <v>695</v>
      </c>
      <c r="C27" s="2216">
        <v>180</v>
      </c>
      <c r="D27" s="2217">
        <f t="shared" si="0"/>
        <v>0.012794086289004193</v>
      </c>
      <c r="E27" s="2218">
        <f t="shared" si="1"/>
        <v>0.0068241270804109645</v>
      </c>
      <c r="F27" s="2216">
        <v>311435</v>
      </c>
      <c r="G27" s="2217">
        <f t="shared" si="2"/>
        <v>0.017331376009471194</v>
      </c>
      <c r="H27" s="2319">
        <f t="shared" si="3"/>
        <v>0.00931142959557926</v>
      </c>
      <c r="K27" s="1238"/>
      <c r="L27" s="1238"/>
    </row>
    <row r="28" spans="1:12" s="37" customFormat="1" ht="21.95" customHeight="1">
      <c r="A28" s="1240"/>
      <c r="B28" s="2145" t="s">
        <v>696</v>
      </c>
      <c r="C28" s="2216">
        <v>119</v>
      </c>
      <c r="D28" s="2217">
        <f t="shared" si="0"/>
        <v>0.008458312602174995</v>
      </c>
      <c r="E28" s="2218">
        <f t="shared" si="1"/>
        <v>0.004511506236493915</v>
      </c>
      <c r="F28" s="2216">
        <v>100855</v>
      </c>
      <c r="G28" s="2217">
        <f t="shared" si="2"/>
        <v>0.005612586663140679</v>
      </c>
      <c r="H28" s="2319">
        <f t="shared" si="3"/>
        <v>0.0030154100594414444</v>
      </c>
      <c r="K28" s="1238"/>
      <c r="L28" s="1238"/>
    </row>
    <row r="29" spans="1:12" s="37" customFormat="1" ht="21.95" customHeight="1">
      <c r="A29" s="1240"/>
      <c r="B29" s="2145" t="s">
        <v>697</v>
      </c>
      <c r="C29" s="2216">
        <v>212</v>
      </c>
      <c r="D29" s="2217">
        <f t="shared" si="0"/>
        <v>0.015068590518160495</v>
      </c>
      <c r="E29" s="2218">
        <f t="shared" si="1"/>
        <v>0.00803730522803958</v>
      </c>
      <c r="F29" s="2216">
        <v>227381</v>
      </c>
      <c r="G29" s="2217">
        <f t="shared" si="2"/>
        <v>0.01265376598137515</v>
      </c>
      <c r="H29" s="2319">
        <f t="shared" si="3"/>
        <v>0.006798343708550445</v>
      </c>
      <c r="K29" s="1238"/>
      <c r="L29" s="1238"/>
    </row>
    <row r="30" spans="1:14" s="37" customFormat="1" ht="21.95" customHeight="1">
      <c r="A30" s="2730" t="s">
        <v>698</v>
      </c>
      <c r="B30" s="2731"/>
      <c r="C30" s="659">
        <f>SUM(C13:C14)</f>
        <v>26377</v>
      </c>
      <c r="D30" s="1241" t="s">
        <v>681</v>
      </c>
      <c r="E30" s="1236">
        <v>1</v>
      </c>
      <c r="F30" s="657">
        <f>SUM(F13:F14)</f>
        <v>33446529</v>
      </c>
      <c r="G30" s="1235" t="s">
        <v>681</v>
      </c>
      <c r="H30" s="1237">
        <v>1</v>
      </c>
      <c r="K30" s="1238"/>
      <c r="L30" s="1238"/>
      <c r="M30" s="721"/>
      <c r="N30" s="721"/>
    </row>
    <row r="31" spans="1:12" s="9" customFormat="1" ht="16.5" customHeight="1" thickBot="1">
      <c r="A31" s="1242"/>
      <c r="B31" s="1243"/>
      <c r="C31" s="1244"/>
      <c r="D31" s="1244"/>
      <c r="E31" s="1244"/>
      <c r="F31" s="1245"/>
      <c r="G31" s="1246"/>
      <c r="H31" s="1247"/>
      <c r="K31" s="1213"/>
      <c r="L31" s="1213"/>
    </row>
    <row r="32" spans="1:12" s="9" customFormat="1" ht="12.75" customHeight="1">
      <c r="A32" s="143"/>
      <c r="B32" s="143"/>
      <c r="C32" s="143"/>
      <c r="D32" s="143"/>
      <c r="E32" s="143"/>
      <c r="F32" s="58"/>
      <c r="G32" s="58"/>
      <c r="H32" s="58"/>
      <c r="K32" s="1213"/>
      <c r="L32" s="1213"/>
    </row>
    <row r="33" spans="1:28" s="9" customFormat="1" ht="12.75" customHeight="1">
      <c r="A33" s="103" t="s">
        <v>600</v>
      </c>
      <c r="C33" s="57"/>
      <c r="D33" s="57"/>
      <c r="E33" s="57"/>
      <c r="F33" s="58"/>
      <c r="G33" s="58"/>
      <c r="H33" s="58"/>
      <c r="I33" s="59"/>
      <c r="J33" s="59"/>
      <c r="K33" s="1248"/>
      <c r="L33" s="1249"/>
      <c r="M33"/>
      <c r="N33" s="375"/>
      <c r="O33" s="375"/>
      <c r="P33" s="375"/>
      <c r="Q33" s="375"/>
      <c r="R33" s="375"/>
      <c r="S33" s="375"/>
      <c r="T33" s="375"/>
      <c r="U33" s="375"/>
      <c r="V33" s="375"/>
      <c r="W33" s="375"/>
      <c r="X33" s="375"/>
      <c r="Y33" s="375"/>
      <c r="Z33" s="375"/>
      <c r="AA33" s="375"/>
      <c r="AB33" s="375"/>
    </row>
    <row r="34" spans="1:12" s="9" customFormat="1" ht="10.5" customHeight="1">
      <c r="A34" s="103" t="s">
        <v>345</v>
      </c>
      <c r="C34" s="632"/>
      <c r="D34" s="1250"/>
      <c r="E34" s="1250"/>
      <c r="F34" s="59"/>
      <c r="G34" s="1250"/>
      <c r="H34" s="1250"/>
      <c r="K34" s="1213"/>
      <c r="L34" s="1213"/>
    </row>
    <row r="35" spans="1:12" s="13" customFormat="1" ht="10.5" customHeight="1">
      <c r="A35" s="103" t="s">
        <v>699</v>
      </c>
      <c r="B35" s="103"/>
      <c r="C35" s="57"/>
      <c r="D35" s="58"/>
      <c r="E35" s="58"/>
      <c r="F35" s="58"/>
      <c r="G35" s="58"/>
      <c r="K35" s="1214"/>
      <c r="L35" s="1214"/>
    </row>
    <row r="36" ht="12.75">
      <c r="H36"/>
    </row>
    <row r="37" spans="3:8" ht="12.75">
      <c r="C37" s="771"/>
      <c r="D37" s="387"/>
      <c r="E37"/>
      <c r="F37" s="771"/>
      <c r="G37"/>
      <c r="H37"/>
    </row>
    <row r="38" spans="6:8" ht="12.75">
      <c r="F38" s="771"/>
      <c r="G38"/>
      <c r="H38"/>
    </row>
    <row r="39" spans="6:8" ht="12.75">
      <c r="F39" s="771"/>
      <c r="G39"/>
      <c r="H39"/>
    </row>
    <row r="40" spans="6:8" ht="12.75">
      <c r="F40" s="771"/>
      <c r="G40"/>
      <c r="H40"/>
    </row>
    <row r="41" spans="6:8" ht="12.75">
      <c r="F41" s="771"/>
      <c r="G41"/>
      <c r="H41"/>
    </row>
    <row r="42" spans="6:8" ht="12.75">
      <c r="F42" s="771"/>
      <c r="G42"/>
      <c r="H42"/>
    </row>
    <row r="43" spans="6:8" ht="12.75">
      <c r="F43" s="771"/>
      <c r="G43"/>
      <c r="H43"/>
    </row>
    <row r="44" spans="6:8" ht="12.75">
      <c r="F44" s="771"/>
      <c r="G44"/>
      <c r="H44"/>
    </row>
    <row r="45" spans="2:8" ht="12.75">
      <c r="B45" s="771"/>
      <c r="F45" s="771"/>
      <c r="G45"/>
      <c r="H45"/>
    </row>
    <row r="46" spans="6:8" ht="12.75">
      <c r="F46" s="771"/>
      <c r="G46"/>
      <c r="H46"/>
    </row>
    <row r="47" spans="6:8" ht="12.75">
      <c r="F47" s="771"/>
      <c r="G47"/>
      <c r="H47"/>
    </row>
    <row r="48" spans="6:8" ht="12.75">
      <c r="F48" s="771"/>
      <c r="G48"/>
      <c r="H48"/>
    </row>
    <row r="49" spans="6:8" ht="12.75">
      <c r="F49" s="771"/>
      <c r="G49"/>
      <c r="H49"/>
    </row>
    <row r="50" spans="6:8" ht="12.75">
      <c r="F50" s="771"/>
      <c r="G50"/>
      <c r="H50"/>
    </row>
    <row r="51" spans="6:8" ht="12.75">
      <c r="F51" s="771"/>
      <c r="G51"/>
      <c r="H51"/>
    </row>
    <row r="52" spans="6:8" ht="12.75">
      <c r="F52" s="771"/>
      <c r="G52"/>
      <c r="H52"/>
    </row>
    <row r="53" spans="6:8" ht="12.75">
      <c r="F53" s="771"/>
      <c r="G53"/>
      <c r="H53"/>
    </row>
    <row r="54" spans="6:8" ht="12.75">
      <c r="F54" s="771"/>
      <c r="G54"/>
      <c r="H54"/>
    </row>
    <row r="55" spans="6:7" ht="12.75">
      <c r="F55" s="771"/>
      <c r="G55"/>
    </row>
    <row r="56" spans="6:7" ht="12.75">
      <c r="F56" s="771"/>
      <c r="G56"/>
    </row>
    <row r="57" spans="6:7" ht="12.75">
      <c r="F57" s="771"/>
      <c r="G57"/>
    </row>
    <row r="58" spans="6:7" ht="12.75">
      <c r="F58" s="771"/>
      <c r="G58"/>
    </row>
    <row r="59" spans="6:7" ht="12.75">
      <c r="F59" s="771"/>
      <c r="G59"/>
    </row>
    <row r="60" ht="12.75">
      <c r="G60"/>
    </row>
    <row r="61" ht="12.75">
      <c r="G61"/>
    </row>
    <row r="62" ht="12.75">
      <c r="G62"/>
    </row>
    <row r="68" ht="12.75">
      <c r="C68" s="1251"/>
    </row>
    <row r="69" ht="12.75">
      <c r="C69" s="1251"/>
    </row>
    <row r="70" ht="12.75">
      <c r="C70" s="1251"/>
    </row>
    <row r="71" ht="12.75">
      <c r="C71" s="1251"/>
    </row>
    <row r="72" ht="12.75">
      <c r="C72" s="1251"/>
    </row>
    <row r="73" ht="12.75">
      <c r="C73" s="1251"/>
    </row>
    <row r="74" ht="12.75">
      <c r="C74" s="1251"/>
    </row>
    <row r="75" ht="12.75">
      <c r="C75" s="1251"/>
    </row>
    <row r="76" ht="12.75">
      <c r="C76" s="1251"/>
    </row>
    <row r="77" ht="12.75">
      <c r="C77" s="1251"/>
    </row>
    <row r="78" ht="12.75">
      <c r="C78" s="1251"/>
    </row>
    <row r="79" ht="12.75">
      <c r="C79" s="1251"/>
    </row>
    <row r="80" ht="12.75">
      <c r="C80" s="1251"/>
    </row>
  </sheetData>
  <mergeCells count="8">
    <mergeCell ref="A14:B14"/>
    <mergeCell ref="A30:B30"/>
    <mergeCell ref="A2:H2"/>
    <mergeCell ref="A3:H3"/>
    <mergeCell ref="A4:H4"/>
    <mergeCell ref="A9:B9"/>
    <mergeCell ref="A10:B10"/>
    <mergeCell ref="A13:B13"/>
  </mergeCells>
  <printOptions/>
  <pageMargins left="0.7" right="0.7" top="0.75" bottom="0.75" header="0.3" footer="0.3"/>
  <pageSetup horizontalDpi="600" verticalDpi="600" orientation="portrait" r:id="rId1"/>
  <ignoredErrors>
    <ignoredError sqref="C30 F30" formulaRange="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pageSetUpPr fitToPage="1"/>
  </sheetPr>
  <dimension ref="A1:AQ63"/>
  <sheetViews>
    <sheetView workbookViewId="0" topLeftCell="A1">
      <selection activeCell="A1" sqref="A1:K2"/>
    </sheetView>
  </sheetViews>
  <sheetFormatPr defaultColWidth="9.140625" defaultRowHeight="12.75"/>
  <cols>
    <col min="1" max="1" width="24.140625" style="9" customWidth="1"/>
    <col min="2" max="4" width="20.7109375" style="9" customWidth="1"/>
    <col min="5" max="5" width="13.8515625" style="9" customWidth="1"/>
    <col min="6" max="6" width="12.421875" style="887" bestFit="1" customWidth="1"/>
    <col min="7" max="7" width="4.7109375" style="887" customWidth="1"/>
    <col min="8" max="8" width="5.7109375" style="887" customWidth="1"/>
    <col min="9" max="9" width="12.7109375" style="887" customWidth="1"/>
    <col min="10" max="10" width="12.421875" style="887" customWidth="1"/>
    <col min="11" max="11" width="4.7109375" style="887" customWidth="1"/>
    <col min="12" max="16384" width="9.140625" style="9" customWidth="1"/>
  </cols>
  <sheetData>
    <row r="1" spans="1:11" ht="5.1" customHeight="1">
      <c r="A1" s="2737" t="s">
        <v>700</v>
      </c>
      <c r="B1" s="2738"/>
      <c r="C1" s="2738"/>
      <c r="D1" s="2738"/>
      <c r="E1" s="2738"/>
      <c r="F1" s="2738"/>
      <c r="G1" s="2738"/>
      <c r="H1" s="2738"/>
      <c r="I1" s="2738"/>
      <c r="J1" s="2738"/>
      <c r="K1" s="2739"/>
    </row>
    <row r="2" spans="1:11" s="13" customFormat="1" ht="18" customHeight="1">
      <c r="A2" s="2571"/>
      <c r="B2" s="2572"/>
      <c r="C2" s="2572"/>
      <c r="D2" s="2572"/>
      <c r="E2" s="2572"/>
      <c r="F2" s="2572"/>
      <c r="G2" s="2572"/>
      <c r="H2" s="2572"/>
      <c r="I2" s="2572"/>
      <c r="J2" s="2572"/>
      <c r="K2" s="2573"/>
    </row>
    <row r="3" spans="1:11" ht="19.5" customHeight="1">
      <c r="A3" s="2574" t="s">
        <v>701</v>
      </c>
      <c r="B3" s="2575"/>
      <c r="C3" s="2575"/>
      <c r="D3" s="2575"/>
      <c r="E3" s="2575"/>
      <c r="F3" s="2575"/>
      <c r="G3" s="2575"/>
      <c r="H3" s="2575"/>
      <c r="I3" s="2575"/>
      <c r="J3" s="2575"/>
      <c r="K3" s="2576"/>
    </row>
    <row r="4" spans="1:11" ht="19.5" customHeight="1">
      <c r="A4" s="2574" t="s">
        <v>228</v>
      </c>
      <c r="B4" s="2575"/>
      <c r="C4" s="2575"/>
      <c r="D4" s="2575"/>
      <c r="E4" s="2575"/>
      <c r="F4" s="2575"/>
      <c r="G4" s="2575"/>
      <c r="H4" s="2575"/>
      <c r="I4" s="2575"/>
      <c r="J4" s="2575"/>
      <c r="K4" s="2576"/>
    </row>
    <row r="5" spans="1:11" ht="10.5" customHeight="1">
      <c r="A5" s="1252"/>
      <c r="B5" s="690"/>
      <c r="C5" s="690"/>
      <c r="D5" s="690"/>
      <c r="E5" s="690"/>
      <c r="F5" s="1253"/>
      <c r="G5" s="1253"/>
      <c r="H5" s="1253"/>
      <c r="I5" s="1253"/>
      <c r="J5" s="1253"/>
      <c r="K5" s="1254"/>
    </row>
    <row r="6" spans="1:11" s="37" customFormat="1" ht="8.1" customHeight="1">
      <c r="A6" s="159"/>
      <c r="B6" s="161"/>
      <c r="C6" s="164"/>
      <c r="D6" s="166"/>
      <c r="E6" s="740"/>
      <c r="F6" s="1255"/>
      <c r="G6" s="1256"/>
      <c r="H6" s="1256"/>
      <c r="I6" s="1256"/>
      <c r="J6" s="1256"/>
      <c r="K6" s="1257"/>
    </row>
    <row r="7" spans="1:11" s="37" customFormat="1" ht="11.1" customHeight="1">
      <c r="A7" s="1258"/>
      <c r="B7" s="841"/>
      <c r="C7" s="151"/>
      <c r="D7" s="1259"/>
      <c r="E7" s="1260"/>
      <c r="F7" s="1261"/>
      <c r="G7" s="1262"/>
      <c r="H7" s="2621" t="s">
        <v>623</v>
      </c>
      <c r="I7" s="2621"/>
      <c r="J7" s="1262"/>
      <c r="K7" s="1263"/>
    </row>
    <row r="8" spans="1:11" s="37" customFormat="1" ht="11.1" customHeight="1">
      <c r="A8" s="1258"/>
      <c r="B8" s="841"/>
      <c r="C8" s="151"/>
      <c r="D8" s="1264"/>
      <c r="F8" s="1265"/>
      <c r="G8" s="1266"/>
      <c r="H8" s="2621" t="s">
        <v>233</v>
      </c>
      <c r="I8" s="2621"/>
      <c r="J8" s="1266"/>
      <c r="K8" s="1267"/>
    </row>
    <row r="9" spans="1:11" s="37" customFormat="1" ht="11.45" customHeight="1">
      <c r="A9" s="1268"/>
      <c r="B9" s="1269"/>
      <c r="D9" s="1270" t="s">
        <v>702</v>
      </c>
      <c r="E9" s="2455" t="s">
        <v>702</v>
      </c>
      <c r="F9" s="1271"/>
      <c r="G9" s="1272"/>
      <c r="H9" s="2619" t="s">
        <v>703</v>
      </c>
      <c r="I9" s="2619"/>
      <c r="J9" s="1272"/>
      <c r="K9" s="1273"/>
    </row>
    <row r="10" spans="1:11" s="37" customFormat="1" ht="11.45" customHeight="1">
      <c r="A10" s="1268"/>
      <c r="B10" s="1274" t="s">
        <v>704</v>
      </c>
      <c r="C10" s="576" t="s">
        <v>704</v>
      </c>
      <c r="D10" s="1270" t="s">
        <v>704</v>
      </c>
      <c r="E10" s="2455" t="s">
        <v>704</v>
      </c>
      <c r="F10" s="1271"/>
      <c r="G10" s="1272"/>
      <c r="J10" s="1272"/>
      <c r="K10" s="1273"/>
    </row>
    <row r="11" spans="1:11" s="37" customFormat="1" ht="11.45" customHeight="1">
      <c r="A11" s="1268" t="s">
        <v>576</v>
      </c>
      <c r="B11" s="1274" t="s">
        <v>623</v>
      </c>
      <c r="C11" s="576" t="s">
        <v>622</v>
      </c>
      <c r="D11" s="1270" t="s">
        <v>623</v>
      </c>
      <c r="E11" s="2455" t="s">
        <v>622</v>
      </c>
      <c r="F11" s="2740" t="s">
        <v>705</v>
      </c>
      <c r="G11" s="2741"/>
      <c r="H11" s="2741" t="s">
        <v>706</v>
      </c>
      <c r="I11" s="2741"/>
      <c r="J11" s="2741" t="s">
        <v>707</v>
      </c>
      <c r="K11" s="2745"/>
    </row>
    <row r="12" spans="1:11" s="79" customFormat="1" ht="12" customHeight="1">
      <c r="A12" s="1268" t="s">
        <v>578</v>
      </c>
      <c r="B12" s="1274" t="s">
        <v>233</v>
      </c>
      <c r="C12" s="576" t="s">
        <v>708</v>
      </c>
      <c r="D12" s="1270" t="s">
        <v>233</v>
      </c>
      <c r="E12" s="2455" t="s">
        <v>709</v>
      </c>
      <c r="F12" s="2746" t="s">
        <v>710</v>
      </c>
      <c r="G12" s="2747"/>
      <c r="H12" s="2748" t="s">
        <v>710</v>
      </c>
      <c r="I12" s="2748"/>
      <c r="J12" s="2747" t="s">
        <v>710</v>
      </c>
      <c r="K12" s="2749"/>
    </row>
    <row r="13" spans="1:11" s="32" customFormat="1" ht="14.25" customHeight="1">
      <c r="A13" s="177"/>
      <c r="B13" s="178"/>
      <c r="C13" s="181"/>
      <c r="D13" s="180"/>
      <c r="E13" s="1081"/>
      <c r="F13" s="1275"/>
      <c r="G13" s="1276"/>
      <c r="H13" s="1276"/>
      <c r="I13" s="1276"/>
      <c r="J13" s="1276"/>
      <c r="K13" s="1277"/>
    </row>
    <row r="14" spans="1:11" ht="8.1" customHeight="1">
      <c r="A14" s="1278"/>
      <c r="B14" s="186"/>
      <c r="C14" s="122"/>
      <c r="D14" s="1084"/>
      <c r="E14" s="189"/>
      <c r="F14" s="1279"/>
      <c r="G14" s="1234"/>
      <c r="H14" s="1234"/>
      <c r="I14" s="1234"/>
      <c r="J14" s="1234"/>
      <c r="K14" s="1280"/>
    </row>
    <row r="15" spans="1:11" s="37" customFormat="1" ht="21.95" customHeight="1">
      <c r="A15" s="1281">
        <v>1992</v>
      </c>
      <c r="B15" s="1282">
        <v>0.308</v>
      </c>
      <c r="C15" s="1282">
        <v>0.692</v>
      </c>
      <c r="D15" s="1283">
        <v>0.274</v>
      </c>
      <c r="E15" s="2180">
        <v>0.726</v>
      </c>
      <c r="F15" s="1285"/>
      <c r="G15" s="1286"/>
      <c r="H15" s="2742">
        <v>0.0616</v>
      </c>
      <c r="I15" s="2742"/>
      <c r="J15" s="1286"/>
      <c r="K15" s="1287"/>
    </row>
    <row r="16" spans="1:11" s="37" customFormat="1" ht="21.95" customHeight="1">
      <c r="A16" s="1281">
        <v>1993</v>
      </c>
      <c r="B16" s="1282">
        <v>0.364</v>
      </c>
      <c r="C16" s="2177">
        <v>0.636</v>
      </c>
      <c r="D16" s="1283">
        <v>0.249</v>
      </c>
      <c r="E16" s="2181">
        <v>0.751</v>
      </c>
      <c r="F16" s="1285"/>
      <c r="G16" s="1286"/>
      <c r="H16" s="2742">
        <v>0.0595</v>
      </c>
      <c r="I16" s="2742"/>
      <c r="J16" s="1286"/>
      <c r="K16" s="1287"/>
    </row>
    <row r="17" spans="1:11" s="37" customFormat="1" ht="21.95" customHeight="1">
      <c r="A17" s="1281">
        <v>1994</v>
      </c>
      <c r="B17" s="1282">
        <v>0.431</v>
      </c>
      <c r="C17" s="2177">
        <v>0.569</v>
      </c>
      <c r="D17" s="1283">
        <v>0.342</v>
      </c>
      <c r="E17" s="2181">
        <v>0.658</v>
      </c>
      <c r="F17" s="1285"/>
      <c r="G17" s="1286"/>
      <c r="H17" s="2742">
        <v>0.05</v>
      </c>
      <c r="I17" s="2742"/>
      <c r="J17" s="1286"/>
      <c r="K17" s="1287"/>
    </row>
    <row r="18" spans="1:11" s="37" customFormat="1" ht="21.95" customHeight="1">
      <c r="A18" s="1281">
        <v>1995</v>
      </c>
      <c r="B18" s="1282">
        <v>0.385</v>
      </c>
      <c r="C18" s="2177">
        <v>0.615</v>
      </c>
      <c r="D18" s="1283">
        <v>0.238</v>
      </c>
      <c r="E18" s="2181">
        <v>0.762</v>
      </c>
      <c r="F18" s="1285"/>
      <c r="G18" s="1286"/>
      <c r="H18" s="2742">
        <v>0.063</v>
      </c>
      <c r="I18" s="2742"/>
      <c r="J18" s="1286"/>
      <c r="K18" s="1287"/>
    </row>
    <row r="19" spans="1:11" s="37" customFormat="1" ht="21.95" customHeight="1">
      <c r="A19" s="1281">
        <v>1996</v>
      </c>
      <c r="B19" s="1282">
        <v>0.468</v>
      </c>
      <c r="C19" s="2177">
        <v>0.532</v>
      </c>
      <c r="D19" s="1283">
        <v>0.321</v>
      </c>
      <c r="E19" s="2181">
        <v>0.679</v>
      </c>
      <c r="F19" s="1285"/>
      <c r="G19" s="1286"/>
      <c r="H19" s="2742">
        <v>0.0485</v>
      </c>
      <c r="I19" s="2742"/>
      <c r="J19" s="1286"/>
      <c r="K19" s="1287"/>
    </row>
    <row r="20" spans="1:11" s="37" customFormat="1" ht="21.95" customHeight="1">
      <c r="A20" s="1281">
        <v>1997</v>
      </c>
      <c r="B20" s="1282">
        <v>0.37</v>
      </c>
      <c r="C20" s="2177">
        <v>0.63</v>
      </c>
      <c r="D20" s="1283">
        <v>0.194</v>
      </c>
      <c r="E20" s="2181">
        <v>0.806</v>
      </c>
      <c r="F20" s="1285"/>
      <c r="G20" s="1286"/>
      <c r="H20" s="2742">
        <v>0.0524</v>
      </c>
      <c r="I20" s="2742"/>
      <c r="J20" s="1286"/>
      <c r="K20" s="1287"/>
    </row>
    <row r="21" spans="1:11" s="37" customFormat="1" ht="21.95" customHeight="1">
      <c r="A21" s="1281">
        <v>1998</v>
      </c>
      <c r="B21" s="1282">
        <v>0.356</v>
      </c>
      <c r="C21" s="2177">
        <v>0.644</v>
      </c>
      <c r="D21" s="1283">
        <v>0.166</v>
      </c>
      <c r="E21" s="2181">
        <v>0.834</v>
      </c>
      <c r="F21" s="1285"/>
      <c r="G21" s="1286"/>
      <c r="H21" s="2742">
        <v>0.0509</v>
      </c>
      <c r="I21" s="2742"/>
      <c r="J21" s="1286"/>
      <c r="K21" s="1287"/>
    </row>
    <row r="22" spans="1:11" s="37" customFormat="1" ht="21.95" customHeight="1">
      <c r="A22" s="1281">
        <v>1999</v>
      </c>
      <c r="B22" s="1282">
        <v>0.351</v>
      </c>
      <c r="C22" s="2177">
        <v>0.649</v>
      </c>
      <c r="D22" s="1283">
        <v>0.132</v>
      </c>
      <c r="E22" s="2181">
        <v>0.868</v>
      </c>
      <c r="F22" s="1285"/>
      <c r="G22" s="1286"/>
      <c r="H22" s="2742">
        <v>0.043</v>
      </c>
      <c r="I22" s="2742"/>
      <c r="J22" s="1286"/>
      <c r="K22" s="1287"/>
    </row>
    <row r="23" spans="1:11" s="37" customFormat="1" ht="21.95" customHeight="1">
      <c r="A23" s="1281">
        <v>2000</v>
      </c>
      <c r="B23" s="1282">
        <v>0.28</v>
      </c>
      <c r="C23" s="2177">
        <v>0.72</v>
      </c>
      <c r="D23" s="1283">
        <v>0.074</v>
      </c>
      <c r="E23" s="2181">
        <v>0.926</v>
      </c>
      <c r="F23" s="1285"/>
      <c r="G23" s="1286"/>
      <c r="H23" s="2742">
        <v>0.054</v>
      </c>
      <c r="I23" s="2742"/>
      <c r="J23" s="1286"/>
      <c r="K23" s="1287"/>
    </row>
    <row r="24" spans="1:11" s="37" customFormat="1" ht="21.95" customHeight="1">
      <c r="A24" s="1281">
        <v>2001</v>
      </c>
      <c r="B24" s="1282">
        <v>0.335</v>
      </c>
      <c r="C24" s="2177">
        <v>0.665</v>
      </c>
      <c r="D24" s="1283">
        <v>0.08</v>
      </c>
      <c r="E24" s="2181">
        <v>0.92</v>
      </c>
      <c r="F24" s="1285"/>
      <c r="G24" s="1286"/>
      <c r="H24" s="2742">
        <v>0.0467</v>
      </c>
      <c r="I24" s="2742"/>
      <c r="J24" s="1286"/>
      <c r="K24" s="1287"/>
    </row>
    <row r="25" spans="1:11" s="37" customFormat="1" ht="21.95" customHeight="1">
      <c r="A25" s="1281">
        <v>2002</v>
      </c>
      <c r="B25" s="1282">
        <v>0.357</v>
      </c>
      <c r="C25" s="2177">
        <v>0.643</v>
      </c>
      <c r="D25" s="1283">
        <v>0.098</v>
      </c>
      <c r="E25" s="2181">
        <v>0.902</v>
      </c>
      <c r="F25" s="1285"/>
      <c r="G25" s="1286"/>
      <c r="H25" s="2742">
        <v>0.0548</v>
      </c>
      <c r="I25" s="2742"/>
      <c r="J25" s="1286"/>
      <c r="K25" s="1287"/>
    </row>
    <row r="26" spans="1:11" s="37" customFormat="1" ht="21.95" customHeight="1">
      <c r="A26" s="1281">
        <v>2003</v>
      </c>
      <c r="B26" s="1282">
        <v>0.451</v>
      </c>
      <c r="C26" s="2177">
        <v>0.549</v>
      </c>
      <c r="D26" s="1283">
        <v>0.172</v>
      </c>
      <c r="E26" s="2181">
        <v>0.828</v>
      </c>
      <c r="F26" s="1285"/>
      <c r="G26" s="1286"/>
      <c r="H26" s="2742">
        <v>0.0492</v>
      </c>
      <c r="I26" s="2742"/>
      <c r="J26" s="1286"/>
      <c r="K26" s="1287"/>
    </row>
    <row r="27" spans="1:11" s="37" customFormat="1" ht="21.95" customHeight="1">
      <c r="A27" s="1281">
        <v>2004</v>
      </c>
      <c r="B27" s="1282">
        <v>0.5</v>
      </c>
      <c r="C27" s="2177">
        <v>0.5</v>
      </c>
      <c r="D27" s="1283">
        <v>0.331</v>
      </c>
      <c r="E27" s="2181">
        <v>0.669</v>
      </c>
      <c r="F27" s="1285"/>
      <c r="G27" s="1286"/>
      <c r="H27" s="2742">
        <v>0.0494</v>
      </c>
      <c r="I27" s="2742"/>
      <c r="J27" s="1286"/>
      <c r="K27" s="1287"/>
    </row>
    <row r="28" spans="1:11" s="37" customFormat="1" ht="21.95" customHeight="1">
      <c r="A28" s="1281">
        <v>2005</v>
      </c>
      <c r="B28" s="1282">
        <v>0.483</v>
      </c>
      <c r="C28" s="2177">
        <v>0.517</v>
      </c>
      <c r="D28" s="1283">
        <v>0.325</v>
      </c>
      <c r="E28" s="2181">
        <v>0.675</v>
      </c>
      <c r="F28" s="1285"/>
      <c r="G28" s="1286"/>
      <c r="H28" s="2742">
        <v>0.0473</v>
      </c>
      <c r="I28" s="2742"/>
      <c r="J28" s="1286"/>
      <c r="K28" s="1287"/>
    </row>
    <row r="29" spans="1:11" s="37" customFormat="1" ht="21.95" customHeight="1">
      <c r="A29" s="1281">
        <v>2006</v>
      </c>
      <c r="B29" s="1282">
        <v>0.383</v>
      </c>
      <c r="C29" s="2177">
        <v>0.617</v>
      </c>
      <c r="D29" s="1283">
        <v>0.144</v>
      </c>
      <c r="E29" s="2181">
        <v>0.856</v>
      </c>
      <c r="F29" s="1285"/>
      <c r="G29" s="1286"/>
      <c r="H29" s="2742">
        <v>0.0486</v>
      </c>
      <c r="I29" s="2742"/>
      <c r="J29" s="1286"/>
      <c r="K29" s="1287"/>
    </row>
    <row r="30" spans="1:11" s="37" customFormat="1" ht="21.95" customHeight="1">
      <c r="A30" s="1281">
        <v>2007</v>
      </c>
      <c r="B30" s="1282">
        <v>0.245</v>
      </c>
      <c r="C30" s="2177">
        <v>0.755</v>
      </c>
      <c r="D30" s="1283">
        <v>0.11</v>
      </c>
      <c r="E30" s="2181">
        <v>0.89</v>
      </c>
      <c r="F30" s="1285"/>
      <c r="G30" s="1286"/>
      <c r="H30" s="2742">
        <v>0.0575</v>
      </c>
      <c r="I30" s="2742"/>
      <c r="J30" s="1286"/>
      <c r="K30" s="1287"/>
    </row>
    <row r="31" spans="1:11" s="37" customFormat="1" ht="21.95" customHeight="1">
      <c r="A31" s="1281">
        <v>2008</v>
      </c>
      <c r="B31" s="1282">
        <v>0.334</v>
      </c>
      <c r="C31" s="2177">
        <v>0.666</v>
      </c>
      <c r="D31" s="1283">
        <v>0.237</v>
      </c>
      <c r="E31" s="2181">
        <v>0.763</v>
      </c>
      <c r="F31" s="2744">
        <v>0.0493</v>
      </c>
      <c r="G31" s="2742"/>
      <c r="H31" s="2742">
        <v>0.0613</v>
      </c>
      <c r="I31" s="2742"/>
      <c r="J31" s="2742">
        <v>0.0669</v>
      </c>
      <c r="K31" s="2750"/>
    </row>
    <row r="32" spans="1:11" ht="18" customHeight="1">
      <c r="A32" s="1281">
        <v>2009</v>
      </c>
      <c r="B32" s="2244">
        <v>0.417</v>
      </c>
      <c r="C32" s="2177">
        <v>0.583</v>
      </c>
      <c r="D32" s="1283">
        <v>0.469</v>
      </c>
      <c r="E32" s="2181">
        <v>0.531</v>
      </c>
      <c r="F32" s="2744">
        <v>0.0672</v>
      </c>
      <c r="G32" s="2742"/>
      <c r="H32" s="2742">
        <v>0.0712</v>
      </c>
      <c r="I32" s="2742"/>
      <c r="J32" s="2742">
        <v>0.0636</v>
      </c>
      <c r="K32" s="2750"/>
    </row>
    <row r="33" spans="1:11" ht="18" customHeight="1" thickBot="1">
      <c r="A33" s="1288">
        <v>2010</v>
      </c>
      <c r="B33" s="2175">
        <v>0.533</v>
      </c>
      <c r="C33" s="2178">
        <v>0.467</v>
      </c>
      <c r="D33" s="2179">
        <v>0.537</v>
      </c>
      <c r="E33" s="2182">
        <v>0.463</v>
      </c>
      <c r="F33" s="2743">
        <v>0.0235</v>
      </c>
      <c r="G33" s="2735"/>
      <c r="H33" s="2735">
        <v>0.0565</v>
      </c>
      <c r="I33" s="2735"/>
      <c r="J33" s="2735">
        <v>0.0645</v>
      </c>
      <c r="K33" s="2736"/>
    </row>
    <row r="34" spans="1:11" ht="12.75" customHeight="1">
      <c r="A34" s="146"/>
      <c r="B34" s="146"/>
      <c r="C34" s="146"/>
      <c r="D34" s="146"/>
      <c r="E34" s="146"/>
      <c r="F34" s="1289"/>
      <c r="G34" s="1289"/>
      <c r="H34" s="1289"/>
      <c r="I34" s="1289"/>
      <c r="J34" s="1289"/>
      <c r="K34" s="1289"/>
    </row>
    <row r="35" spans="1:11" s="37" customFormat="1" ht="9.95" customHeight="1">
      <c r="A35" s="150" t="s">
        <v>544</v>
      </c>
      <c r="B35" s="219"/>
      <c r="C35" s="219"/>
      <c r="D35" s="219"/>
      <c r="E35" s="219"/>
      <c r="F35" s="1290"/>
      <c r="G35" s="1290"/>
      <c r="H35" s="1290"/>
      <c r="I35" s="1290"/>
      <c r="J35" s="1290"/>
      <c r="K35" s="1290"/>
    </row>
    <row r="36" spans="1:11" s="37" customFormat="1" ht="9.95" customHeight="1">
      <c r="A36" s="103" t="s">
        <v>711</v>
      </c>
      <c r="B36" s="219"/>
      <c r="C36" s="219"/>
      <c r="D36" s="219"/>
      <c r="E36" s="219"/>
      <c r="F36" s="1290"/>
      <c r="G36" s="1290"/>
      <c r="H36" s="1290"/>
      <c r="I36" s="1290"/>
      <c r="J36" s="1290"/>
      <c r="K36" s="1290"/>
    </row>
    <row r="37" ht="9.95" customHeight="1">
      <c r="A37" s="150" t="s">
        <v>712</v>
      </c>
    </row>
    <row r="38" ht="9.95" customHeight="1">
      <c r="A38" s="150" t="s">
        <v>713</v>
      </c>
    </row>
    <row r="39" ht="9.95" customHeight="1">
      <c r="A39" s="103" t="s">
        <v>714</v>
      </c>
    </row>
    <row r="40" ht="9" customHeight="1">
      <c r="A40" s="103" t="s">
        <v>715</v>
      </c>
    </row>
    <row r="41" ht="9" customHeight="1">
      <c r="A41" s="1291"/>
    </row>
    <row r="42" spans="1:43" ht="12.75">
      <c r="A42" s="375"/>
      <c r="B42" s="375"/>
      <c r="C42" s="375"/>
      <c r="D42" s="375"/>
      <c r="E42" s="375"/>
      <c r="F42" s="1292"/>
      <c r="G42" s="1292"/>
      <c r="H42" s="1292"/>
      <c r="I42" s="1292"/>
      <c r="J42" s="1292"/>
      <c r="K42" s="1292"/>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row>
    <row r="43" spans="1:16" ht="12.75">
      <c r="A43" s="375"/>
      <c r="B43" s="375"/>
      <c r="C43" s="375"/>
      <c r="D43" s="375"/>
      <c r="E43" s="375"/>
      <c r="F43" s="1292"/>
      <c r="G43" s="1292"/>
      <c r="H43" s="1292"/>
      <c r="I43" s="1292"/>
      <c r="J43" s="1292"/>
      <c r="K43" s="1292"/>
      <c r="L43" s="375"/>
      <c r="M43" s="375"/>
      <c r="N43" s="375"/>
      <c r="O43" s="375"/>
      <c r="P43" s="375"/>
    </row>
    <row r="44" spans="1:16" ht="12.75">
      <c r="A44" s="375"/>
      <c r="B44" s="375"/>
      <c r="C44" s="375"/>
      <c r="D44" s="375"/>
      <c r="E44" s="375"/>
      <c r="F44" s="1292"/>
      <c r="G44" s="1292"/>
      <c r="H44" s="1292"/>
      <c r="I44" s="1292"/>
      <c r="J44" s="1292"/>
      <c r="K44" s="1292"/>
      <c r="L44" s="375"/>
      <c r="M44" s="375"/>
      <c r="N44" s="375"/>
      <c r="O44" s="375"/>
      <c r="P44" s="375"/>
    </row>
    <row r="45" spans="1:16" ht="12.75">
      <c r="A45" s="375"/>
      <c r="B45" s="375"/>
      <c r="C45" s="375"/>
      <c r="D45" s="375"/>
      <c r="E45" s="375"/>
      <c r="F45" s="1292"/>
      <c r="G45" s="1292"/>
      <c r="H45" s="1292"/>
      <c r="I45" s="1292"/>
      <c r="J45" s="1292"/>
      <c r="K45" s="1292"/>
      <c r="L45" s="375"/>
      <c r="M45" s="375"/>
      <c r="N45" s="375"/>
      <c r="O45" s="375"/>
      <c r="P45" s="375"/>
    </row>
    <row r="46" spans="1:16" ht="12.75">
      <c r="A46" s="375"/>
      <c r="B46" s="375"/>
      <c r="C46" s="375"/>
      <c r="D46" s="375"/>
      <c r="E46" s="375"/>
      <c r="F46" s="1292"/>
      <c r="G46" s="1292"/>
      <c r="H46" s="1292"/>
      <c r="I46" s="1292"/>
      <c r="J46" s="1292"/>
      <c r="K46" s="1292"/>
      <c r="L46" s="375"/>
      <c r="M46" s="375"/>
      <c r="N46" s="375"/>
      <c r="O46" s="375"/>
      <c r="P46" s="375"/>
    </row>
    <row r="47" spans="1:16" ht="12.75">
      <c r="A47" s="375"/>
      <c r="B47" s="375"/>
      <c r="C47" s="375"/>
      <c r="D47" s="375"/>
      <c r="E47" s="375"/>
      <c r="F47" s="1292"/>
      <c r="G47" s="1292"/>
      <c r="H47" s="1292"/>
      <c r="I47" s="1292"/>
      <c r="J47" s="1292"/>
      <c r="K47" s="1292"/>
      <c r="L47" s="375"/>
      <c r="M47" s="375"/>
      <c r="N47" s="375"/>
      <c r="O47" s="375"/>
      <c r="P47" s="375"/>
    </row>
    <row r="48" spans="1:16" ht="12.75">
      <c r="A48" s="375"/>
      <c r="B48" s="375"/>
      <c r="C48" s="375"/>
      <c r="D48" s="375"/>
      <c r="E48" s="375"/>
      <c r="F48" s="1292"/>
      <c r="G48" s="1292"/>
      <c r="H48" s="1292"/>
      <c r="I48" s="1292"/>
      <c r="J48" s="1292"/>
      <c r="K48" s="1292"/>
      <c r="L48" s="375"/>
      <c r="M48" s="375"/>
      <c r="N48" s="375"/>
      <c r="O48" s="375"/>
      <c r="P48" s="375"/>
    </row>
    <row r="49" spans="1:16" ht="12.75">
      <c r="A49" s="375"/>
      <c r="B49" s="375"/>
      <c r="C49" s="375"/>
      <c r="D49" s="375"/>
      <c r="E49" s="375"/>
      <c r="F49" s="1292"/>
      <c r="G49" s="1292"/>
      <c r="H49" s="1292"/>
      <c r="I49" s="1292"/>
      <c r="J49" s="1292"/>
      <c r="K49" s="1292"/>
      <c r="L49" s="375"/>
      <c r="M49" s="375"/>
      <c r="N49" s="375"/>
      <c r="O49" s="375"/>
      <c r="P49" s="375"/>
    </row>
    <row r="50" spans="1:16" ht="12.75">
      <c r="A50" s="375"/>
      <c r="B50" s="375"/>
      <c r="C50" s="375"/>
      <c r="D50" s="375"/>
      <c r="E50" s="375"/>
      <c r="F50" s="1292"/>
      <c r="G50" s="1292"/>
      <c r="H50" s="1292"/>
      <c r="I50" s="1292"/>
      <c r="J50" s="1292"/>
      <c r="K50" s="1292"/>
      <c r="L50" s="375"/>
      <c r="M50" s="375"/>
      <c r="N50" s="375"/>
      <c r="O50" s="375"/>
      <c r="P50" s="375"/>
    </row>
    <row r="51" spans="1:16" ht="12.75">
      <c r="A51" s="375"/>
      <c r="B51" s="375"/>
      <c r="C51" s="375"/>
      <c r="D51" s="375"/>
      <c r="E51" s="375"/>
      <c r="F51" s="1292"/>
      <c r="G51" s="1292"/>
      <c r="H51" s="1292"/>
      <c r="I51" s="1292"/>
      <c r="J51" s="1292"/>
      <c r="K51" s="1292"/>
      <c r="L51" s="375"/>
      <c r="M51" s="375"/>
      <c r="N51" s="375"/>
      <c r="O51" s="375"/>
      <c r="P51" s="375"/>
    </row>
    <row r="52" spans="1:16" ht="12.75">
      <c r="A52" s="375"/>
      <c r="B52" s="375"/>
      <c r="C52" s="375"/>
      <c r="D52" s="375"/>
      <c r="E52" s="375"/>
      <c r="F52" s="1292"/>
      <c r="G52" s="1292"/>
      <c r="H52" s="1292"/>
      <c r="I52" s="1292"/>
      <c r="J52" s="1292"/>
      <c r="K52" s="1292"/>
      <c r="L52" s="375"/>
      <c r="M52" s="375"/>
      <c r="N52" s="375"/>
      <c r="O52" s="375"/>
      <c r="P52" s="375"/>
    </row>
    <row r="53" spans="1:16" ht="13.5" thickBot="1">
      <c r="A53" s="375"/>
      <c r="B53" s="375"/>
      <c r="C53" s="375"/>
      <c r="D53" s="375"/>
      <c r="E53" s="375"/>
      <c r="F53" s="1292"/>
      <c r="G53" s="1292"/>
      <c r="H53" s="1292"/>
      <c r="I53" s="1292"/>
      <c r="J53" s="1292"/>
      <c r="K53" s="1292"/>
      <c r="L53" s="375"/>
      <c r="M53" s="375"/>
      <c r="N53" s="375"/>
      <c r="O53" s="375"/>
      <c r="P53" s="375"/>
    </row>
    <row r="54" spans="1:16" ht="13.5" thickBot="1">
      <c r="A54" s="375"/>
      <c r="B54" s="375"/>
      <c r="C54" s="375"/>
      <c r="D54" s="2245" t="s">
        <v>257</v>
      </c>
      <c r="E54" s="2245" t="s">
        <v>257</v>
      </c>
      <c r="F54" s="2245" t="s">
        <v>257</v>
      </c>
      <c r="G54" s="1292"/>
      <c r="H54" s="1292"/>
      <c r="I54" s="1292"/>
      <c r="J54" s="1292"/>
      <c r="K54" s="1292"/>
      <c r="L54" s="375"/>
      <c r="M54" s="375"/>
      <c r="N54" s="375"/>
      <c r="O54" s="375"/>
      <c r="P54" s="375"/>
    </row>
    <row r="55" spans="1:16" ht="12.75">
      <c r="A55" s="375"/>
      <c r="B55" s="375"/>
      <c r="C55" s="375"/>
      <c r="D55" s="375"/>
      <c r="E55" s="375"/>
      <c r="F55" s="1292"/>
      <c r="G55" s="1292"/>
      <c r="H55" s="1292"/>
      <c r="I55" s="1292"/>
      <c r="J55" s="1292"/>
      <c r="K55" s="1292"/>
      <c r="L55" s="375"/>
      <c r="M55" s="375"/>
      <c r="N55" s="375"/>
      <c r="O55" s="375"/>
      <c r="P55" s="375"/>
    </row>
    <row r="56" spans="1:16" ht="12.75">
      <c r="A56" s="375"/>
      <c r="B56" s="375"/>
      <c r="C56" s="375"/>
      <c r="D56" s="375"/>
      <c r="E56" s="375"/>
      <c r="F56" s="1292"/>
      <c r="G56" s="1292"/>
      <c r="H56" s="1292"/>
      <c r="I56" s="1292"/>
      <c r="J56" s="1292"/>
      <c r="K56" s="1292"/>
      <c r="L56" s="375"/>
      <c r="M56" s="375"/>
      <c r="N56" s="375"/>
      <c r="O56" s="375"/>
      <c r="P56" s="375"/>
    </row>
    <row r="57" spans="1:16" ht="12.75">
      <c r="A57" s="375"/>
      <c r="B57" s="375"/>
      <c r="C57" s="375"/>
      <c r="D57" s="375"/>
      <c r="E57" s="375"/>
      <c r="F57" s="1292"/>
      <c r="G57" s="1292"/>
      <c r="H57" s="1292"/>
      <c r="I57" s="1292"/>
      <c r="J57" s="1292"/>
      <c r="K57" s="1292"/>
      <c r="L57" s="375"/>
      <c r="M57" s="375"/>
      <c r="N57" s="375"/>
      <c r="O57" s="375"/>
      <c r="P57" s="375"/>
    </row>
    <row r="58" spans="1:16" ht="12.75">
      <c r="A58" s="375"/>
      <c r="B58" s="375"/>
      <c r="C58" s="375"/>
      <c r="D58" s="375"/>
      <c r="E58" s="375"/>
      <c r="F58" s="1292"/>
      <c r="G58" s="1292"/>
      <c r="H58" s="1292"/>
      <c r="I58" s="1292"/>
      <c r="J58" s="1292"/>
      <c r="K58" s="1292"/>
      <c r="L58" s="375"/>
      <c r="M58" s="375"/>
      <c r="N58" s="375"/>
      <c r="O58" s="375"/>
      <c r="P58" s="375"/>
    </row>
    <row r="59" spans="1:16" ht="12.75">
      <c r="A59" s="375"/>
      <c r="B59" s="375"/>
      <c r="C59" s="375"/>
      <c r="D59" s="375"/>
      <c r="E59" s="375"/>
      <c r="F59" s="1292"/>
      <c r="G59" s="1292"/>
      <c r="H59" s="1292"/>
      <c r="I59" s="1292"/>
      <c r="J59" s="1292"/>
      <c r="K59" s="1292"/>
      <c r="L59" s="375"/>
      <c r="M59" s="375"/>
      <c r="N59" s="375"/>
      <c r="O59" s="375"/>
      <c r="P59" s="375"/>
    </row>
    <row r="60" spans="1:16" ht="12.75">
      <c r="A60" s="375"/>
      <c r="B60" s="375"/>
      <c r="C60" s="375"/>
      <c r="D60" s="375"/>
      <c r="E60" s="375"/>
      <c r="F60" s="1292"/>
      <c r="G60" s="1292"/>
      <c r="H60" s="1292"/>
      <c r="I60" s="1292"/>
      <c r="J60" s="1292"/>
      <c r="K60" s="1292"/>
      <c r="L60" s="375"/>
      <c r="M60" s="375"/>
      <c r="N60" s="375"/>
      <c r="O60" s="375"/>
      <c r="P60" s="375"/>
    </row>
    <row r="61" spans="1:16" ht="12.75">
      <c r="A61" s="375"/>
      <c r="B61" s="375"/>
      <c r="C61" s="375"/>
      <c r="D61" s="375"/>
      <c r="E61" s="375"/>
      <c r="F61" s="1292"/>
      <c r="G61" s="1292"/>
      <c r="H61" s="1292"/>
      <c r="I61" s="1292"/>
      <c r="J61" s="1292"/>
      <c r="K61" s="1292"/>
      <c r="L61" s="375"/>
      <c r="M61" s="375"/>
      <c r="N61" s="375"/>
      <c r="O61" s="375"/>
      <c r="P61" s="375"/>
    </row>
    <row r="62" spans="1:16" ht="12.75">
      <c r="A62" s="375"/>
      <c r="B62" s="375"/>
      <c r="C62" s="375"/>
      <c r="D62" s="375"/>
      <c r="E62" s="375"/>
      <c r="F62" s="1292"/>
      <c r="G62" s="1292"/>
      <c r="H62" s="1292"/>
      <c r="I62" s="1292"/>
      <c r="J62" s="1292"/>
      <c r="K62" s="1292"/>
      <c r="L62" s="375"/>
      <c r="M62" s="375"/>
      <c r="N62" s="375"/>
      <c r="O62" s="375"/>
      <c r="P62" s="375"/>
    </row>
    <row r="63" spans="1:16" ht="12.75">
      <c r="A63" s="375"/>
      <c r="B63" s="375"/>
      <c r="C63" s="375"/>
      <c r="D63" s="375"/>
      <c r="E63" s="375"/>
      <c r="F63" s="1292"/>
      <c r="G63" s="1292"/>
      <c r="H63" s="1292"/>
      <c r="I63" s="1292"/>
      <c r="J63" s="1292"/>
      <c r="K63" s="1292"/>
      <c r="L63" s="375"/>
      <c r="M63" s="375"/>
      <c r="N63" s="375"/>
      <c r="O63" s="375"/>
      <c r="P63" s="375"/>
    </row>
  </sheetData>
  <mergeCells count="37">
    <mergeCell ref="J31:K31"/>
    <mergeCell ref="F32:G32"/>
    <mergeCell ref="H32:I32"/>
    <mergeCell ref="J32:K32"/>
    <mergeCell ref="H27:I27"/>
    <mergeCell ref="H28:I28"/>
    <mergeCell ref="H29:I29"/>
    <mergeCell ref="H30:I30"/>
    <mergeCell ref="J11:K11"/>
    <mergeCell ref="F12:G12"/>
    <mergeCell ref="H12:I12"/>
    <mergeCell ref="J12:K12"/>
    <mergeCell ref="H19:I19"/>
    <mergeCell ref="H16:I16"/>
    <mergeCell ref="H17:I17"/>
    <mergeCell ref="H18:I18"/>
    <mergeCell ref="H23:I23"/>
    <mergeCell ref="F31:G31"/>
    <mergeCell ref="H31:I31"/>
    <mergeCell ref="H24:I24"/>
    <mergeCell ref="H11:I11"/>
    <mergeCell ref="J33:K33"/>
    <mergeCell ref="H9:I9"/>
    <mergeCell ref="A1:K2"/>
    <mergeCell ref="A3:K3"/>
    <mergeCell ref="A4:K4"/>
    <mergeCell ref="H7:I7"/>
    <mergeCell ref="H8:I8"/>
    <mergeCell ref="F11:G11"/>
    <mergeCell ref="H26:I26"/>
    <mergeCell ref="H15:I15"/>
    <mergeCell ref="F33:G33"/>
    <mergeCell ref="H33:I33"/>
    <mergeCell ref="H25:I25"/>
    <mergeCell ref="H20:I20"/>
    <mergeCell ref="H21:I21"/>
    <mergeCell ref="H22:I22"/>
  </mergeCells>
  <printOptions/>
  <pageMargins left="0.7" right="0.7" top="0.75" bottom="0.75" header="0.3" footer="0.3"/>
  <pageSetup fitToHeight="1" fitToWidth="1" horizontalDpi="600" verticalDpi="600" orientation="landscape" scale="7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pageSetUpPr fitToPage="1"/>
  </sheetPr>
  <dimension ref="A1:K45"/>
  <sheetViews>
    <sheetView workbookViewId="0" topLeftCell="A1">
      <selection activeCell="C39" sqref="C39"/>
    </sheetView>
  </sheetViews>
  <sheetFormatPr defaultColWidth="9.140625" defaultRowHeight="12.75"/>
  <cols>
    <col min="1" max="1" width="19.421875" style="0" customWidth="1"/>
    <col min="2" max="2" width="18.7109375" style="0" customWidth="1"/>
    <col min="3" max="3" width="20.57421875" style="0" customWidth="1"/>
    <col min="4" max="4" width="19.8515625" style="0" customWidth="1"/>
    <col min="5" max="5" width="21.28125" style="0" customWidth="1"/>
    <col min="6" max="6" width="19.8515625" style="0" customWidth="1"/>
    <col min="7" max="7" width="19.28125" style="0" customWidth="1"/>
    <col min="10" max="10" width="32.57421875" style="0" customWidth="1"/>
  </cols>
  <sheetData>
    <row r="1" spans="1:7" ht="12.75">
      <c r="A1" s="6"/>
      <c r="B1" s="7"/>
      <c r="C1" s="7"/>
      <c r="D1" s="7"/>
      <c r="E1" s="7"/>
      <c r="F1" s="7"/>
      <c r="G1" s="8"/>
    </row>
    <row r="2" spans="1:7" ht="23.25">
      <c r="A2" s="687" t="s">
        <v>716</v>
      </c>
      <c r="B2" s="11"/>
      <c r="C2" s="11"/>
      <c r="D2" s="11"/>
      <c r="E2" s="11"/>
      <c r="F2" s="11"/>
      <c r="G2" s="12"/>
    </row>
    <row r="3" spans="1:7" ht="20.25">
      <c r="A3" s="10" t="s">
        <v>717</v>
      </c>
      <c r="B3" s="11"/>
      <c r="C3" s="11"/>
      <c r="D3" s="11"/>
      <c r="E3" s="11"/>
      <c r="F3" s="11"/>
      <c r="G3" s="12"/>
    </row>
    <row r="4" spans="1:7" ht="20.25">
      <c r="A4" s="10" t="s">
        <v>228</v>
      </c>
      <c r="B4" s="11"/>
      <c r="C4" s="11"/>
      <c r="D4" s="11"/>
      <c r="E4" s="11"/>
      <c r="F4" s="11"/>
      <c r="G4" s="12"/>
    </row>
    <row r="5" spans="1:7" ht="12.75">
      <c r="A5" s="1327"/>
      <c r="B5" s="1328"/>
      <c r="C5" s="1328"/>
      <c r="D5" s="1328"/>
      <c r="E5" s="1328"/>
      <c r="F5" s="1328"/>
      <c r="G5" s="1329"/>
    </row>
    <row r="6" spans="1:7" ht="12.75">
      <c r="A6" s="18"/>
      <c r="B6" s="19"/>
      <c r="C6" s="20"/>
      <c r="D6" s="20"/>
      <c r="E6" s="20"/>
      <c r="F6" s="20"/>
      <c r="G6" s="21"/>
    </row>
    <row r="7" spans="1:7" ht="12.75">
      <c r="A7" s="2533" t="s">
        <v>576</v>
      </c>
      <c r="B7" s="2493" t="s">
        <v>252</v>
      </c>
      <c r="C7" s="2494" t="s">
        <v>718</v>
      </c>
      <c r="D7" s="2494" t="s">
        <v>719</v>
      </c>
      <c r="E7" s="2494" t="s">
        <v>720</v>
      </c>
      <c r="F7" s="2494" t="s">
        <v>721</v>
      </c>
      <c r="G7" s="23" t="s">
        <v>722</v>
      </c>
    </row>
    <row r="8" spans="1:7" ht="12.75">
      <c r="A8" s="1330" t="s">
        <v>578</v>
      </c>
      <c r="B8" s="1331" t="s">
        <v>242</v>
      </c>
      <c r="C8" s="1332" t="s">
        <v>242</v>
      </c>
      <c r="D8" s="2494" t="s">
        <v>723</v>
      </c>
      <c r="E8" s="1332" t="s">
        <v>242</v>
      </c>
      <c r="F8" s="1332" t="s">
        <v>242</v>
      </c>
      <c r="G8" s="23" t="s">
        <v>724</v>
      </c>
    </row>
    <row r="9" spans="1:7" ht="12.75">
      <c r="A9" s="1333"/>
      <c r="B9" s="29"/>
      <c r="C9" s="1334"/>
      <c r="D9" s="1335"/>
      <c r="E9" s="1334"/>
      <c r="F9" s="1334"/>
      <c r="G9" s="1336"/>
    </row>
    <row r="10" spans="1:7" ht="12.75">
      <c r="A10" s="1229"/>
      <c r="B10" s="1337"/>
      <c r="C10" s="1234"/>
      <c r="D10" s="189"/>
      <c r="E10" s="1234"/>
      <c r="F10" s="1234"/>
      <c r="G10" s="1338"/>
    </row>
    <row r="11" spans="1:7" ht="12.75">
      <c r="A11" s="38">
        <v>1980</v>
      </c>
      <c r="B11" s="1339">
        <v>259810</v>
      </c>
      <c r="C11" s="1339">
        <v>212072</v>
      </c>
      <c r="D11" s="1340">
        <v>1.2265776590169817</v>
      </c>
      <c r="E11" s="1339">
        <v>20156</v>
      </c>
      <c r="F11" s="1339">
        <v>67894</v>
      </c>
      <c r="G11" s="1341">
        <v>0.085</v>
      </c>
    </row>
    <row r="12" spans="1:7" ht="12.75">
      <c r="A12" s="38"/>
      <c r="B12" s="1342"/>
      <c r="C12" s="1342"/>
      <c r="D12" s="1340"/>
      <c r="E12" s="1342"/>
      <c r="F12" s="1342"/>
      <c r="G12" s="1341"/>
    </row>
    <row r="13" spans="1:7" ht="12.75">
      <c r="A13" s="38">
        <v>1985</v>
      </c>
      <c r="B13" s="1342">
        <v>500673</v>
      </c>
      <c r="C13" s="1342">
        <v>308617</v>
      </c>
      <c r="D13" s="1340">
        <v>1.6223117974706514</v>
      </c>
      <c r="E13" s="1342">
        <v>11182</v>
      </c>
      <c r="F13" s="1342">
        <v>203238</v>
      </c>
      <c r="G13" s="1341">
        <v>0.0975</v>
      </c>
    </row>
    <row r="14" spans="1:7" ht="12.75">
      <c r="A14" s="38"/>
      <c r="B14" s="1342"/>
      <c r="C14" s="1342"/>
      <c r="D14" s="1340"/>
      <c r="E14" s="1342"/>
      <c r="F14" s="1342"/>
      <c r="G14" s="1341"/>
    </row>
    <row r="15" spans="1:7" ht="12.75">
      <c r="A15" s="38">
        <v>1990</v>
      </c>
      <c r="B15" s="1342">
        <v>837131</v>
      </c>
      <c r="C15" s="1342">
        <v>604047</v>
      </c>
      <c r="D15" s="1340">
        <v>1.3858706358942268</v>
      </c>
      <c r="E15" s="1342">
        <v>35689</v>
      </c>
      <c r="F15" s="1342">
        <v>268773</v>
      </c>
      <c r="G15" s="1341">
        <v>0.0725</v>
      </c>
    </row>
    <row r="16" spans="1:7" ht="12.75">
      <c r="A16" s="38">
        <v>1991</v>
      </c>
      <c r="B16" s="1342">
        <v>848251</v>
      </c>
      <c r="C16" s="1342">
        <v>687896</v>
      </c>
      <c r="D16" s="1340">
        <v>1.2331093653691838</v>
      </c>
      <c r="E16" s="1342">
        <v>34485</v>
      </c>
      <c r="F16" s="1342">
        <v>194840</v>
      </c>
      <c r="G16" s="1341">
        <v>0.0725</v>
      </c>
    </row>
    <row r="17" spans="1:7" ht="12.75">
      <c r="A17" s="38">
        <v>1992</v>
      </c>
      <c r="B17" s="1342">
        <v>915722</v>
      </c>
      <c r="C17" s="1342">
        <v>771421</v>
      </c>
      <c r="D17" s="1340">
        <v>1.187058687798232</v>
      </c>
      <c r="E17" s="1342">
        <v>47528</v>
      </c>
      <c r="F17" s="1342">
        <v>191829</v>
      </c>
      <c r="G17" s="1341">
        <v>0.0625</v>
      </c>
    </row>
    <row r="18" spans="1:7" ht="12.75">
      <c r="A18" s="38">
        <v>1993</v>
      </c>
      <c r="B18" s="1342">
        <v>951972</v>
      </c>
      <c r="C18" s="1342">
        <v>844803</v>
      </c>
      <c r="D18" s="1340">
        <v>1.1268567938324083</v>
      </c>
      <c r="E18" s="1342">
        <v>59622</v>
      </c>
      <c r="F18" s="1342">
        <v>166791</v>
      </c>
      <c r="G18" s="1341">
        <v>0.064</v>
      </c>
    </row>
    <row r="19" spans="1:7" ht="12.75">
      <c r="A19" s="38">
        <v>1994</v>
      </c>
      <c r="B19" s="1342">
        <v>1001128.54</v>
      </c>
      <c r="C19" s="1342">
        <v>936698.39</v>
      </c>
      <c r="D19" s="1340">
        <v>1.068784307401233</v>
      </c>
      <c r="E19" s="1342">
        <v>75569.45</v>
      </c>
      <c r="F19" s="1342">
        <v>139999.6</v>
      </c>
      <c r="G19" s="1341">
        <v>0.0565</v>
      </c>
    </row>
    <row r="20" spans="1:7" ht="12.75">
      <c r="A20" s="38">
        <v>1995</v>
      </c>
      <c r="B20" s="1342">
        <v>1032502.72</v>
      </c>
      <c r="C20" s="1342">
        <v>887730.27</v>
      </c>
      <c r="D20" s="1340">
        <v>1.1630815743164868</v>
      </c>
      <c r="E20" s="1342">
        <v>37277.91</v>
      </c>
      <c r="F20" s="1342">
        <v>182050.35</v>
      </c>
      <c r="G20" s="1341">
        <v>0.0715</v>
      </c>
    </row>
    <row r="21" spans="1:7" ht="12.75">
      <c r="A21" s="38">
        <v>1996</v>
      </c>
      <c r="B21" s="1342">
        <v>1198220.76</v>
      </c>
      <c r="C21" s="1342">
        <v>1134193.89</v>
      </c>
      <c r="D21" s="1340">
        <v>1.0564514326558399</v>
      </c>
      <c r="E21" s="1342">
        <v>83070.77</v>
      </c>
      <c r="F21" s="1342">
        <v>147097.64</v>
      </c>
      <c r="G21" s="1341">
        <v>0.053</v>
      </c>
    </row>
    <row r="22" spans="1:7" ht="12.75">
      <c r="A22" s="38">
        <v>1997</v>
      </c>
      <c r="B22" s="1342">
        <v>1368188</v>
      </c>
      <c r="C22" s="1342">
        <v>1192222</v>
      </c>
      <c r="D22" s="1340">
        <v>1.15</v>
      </c>
      <c r="E22" s="1342">
        <v>47906</v>
      </c>
      <c r="F22" s="1342">
        <v>223871</v>
      </c>
      <c r="G22" s="1341">
        <v>0.058</v>
      </c>
    </row>
    <row r="23" spans="1:7" ht="12.75">
      <c r="A23" s="38">
        <v>1998</v>
      </c>
      <c r="B23" s="1342">
        <v>1491487.71</v>
      </c>
      <c r="C23" s="1342">
        <v>1284724.57</v>
      </c>
      <c r="D23" s="1340">
        <v>1.160939663510911</v>
      </c>
      <c r="E23" s="1342">
        <v>49242</v>
      </c>
      <c r="F23" s="1342">
        <v>256005</v>
      </c>
      <c r="G23" s="1341">
        <v>0.054</v>
      </c>
    </row>
    <row r="24" spans="1:7" ht="12.75">
      <c r="A24" s="38">
        <v>1999</v>
      </c>
      <c r="B24" s="1342">
        <v>1692755.15</v>
      </c>
      <c r="C24" s="1342">
        <v>1455468.63</v>
      </c>
      <c r="D24" s="1340">
        <v>1.163031009469438</v>
      </c>
      <c r="E24" s="1342">
        <v>54237.35</v>
      </c>
      <c r="F24" s="1342">
        <v>291523.88</v>
      </c>
      <c r="G24" s="1341">
        <v>0.053</v>
      </c>
    </row>
    <row r="25" spans="1:7" ht="12.75">
      <c r="A25" s="38">
        <v>2000</v>
      </c>
      <c r="B25" s="1342">
        <v>1836184.15</v>
      </c>
      <c r="C25" s="1342">
        <v>1271347.05</v>
      </c>
      <c r="D25" s="1340">
        <v>1.4442823853644053</v>
      </c>
      <c r="E25" s="1342">
        <v>6565.7</v>
      </c>
      <c r="F25" s="1342">
        <v>571402.81</v>
      </c>
      <c r="G25" s="1341">
        <v>0.07</v>
      </c>
    </row>
    <row r="26" spans="1:7" ht="12.75">
      <c r="A26" s="38">
        <v>2001</v>
      </c>
      <c r="B26" s="1342">
        <v>1714533.56</v>
      </c>
      <c r="C26" s="1342">
        <v>1374415.87</v>
      </c>
      <c r="D26" s="1340">
        <v>1.2474634478718585</v>
      </c>
      <c r="E26" s="1342">
        <v>38564.21</v>
      </c>
      <c r="F26" s="1342">
        <v>378681.91</v>
      </c>
      <c r="G26" s="1341">
        <v>0.064</v>
      </c>
    </row>
    <row r="27" spans="1:7" ht="12.75">
      <c r="A27" s="38">
        <v>2002</v>
      </c>
      <c r="B27" s="1342">
        <v>1444776.6</v>
      </c>
      <c r="C27" s="1342">
        <v>1435557.78</v>
      </c>
      <c r="D27" s="1340">
        <v>1.0064217686870118</v>
      </c>
      <c r="E27" s="1342">
        <v>142573</v>
      </c>
      <c r="F27" s="1342">
        <v>151792.99</v>
      </c>
      <c r="G27" s="1341">
        <v>0.057</v>
      </c>
    </row>
    <row r="28" spans="1:10" ht="12.75">
      <c r="A28" s="38">
        <v>2003</v>
      </c>
      <c r="B28" s="1342">
        <v>1372489.89</v>
      </c>
      <c r="C28" s="1342">
        <v>1620607.03</v>
      </c>
      <c r="D28" s="1340">
        <v>0.8468986401965687</v>
      </c>
      <c r="E28" s="1342">
        <v>298996.2</v>
      </c>
      <c r="F28" s="1342">
        <v>50878.98</v>
      </c>
      <c r="G28" s="1341">
        <v>0.05</v>
      </c>
      <c r="J28" s="552"/>
    </row>
    <row r="29" spans="1:7" ht="12.75">
      <c r="A29" s="38">
        <v>2004</v>
      </c>
      <c r="B29" s="1342">
        <v>1590057</v>
      </c>
      <c r="C29" s="1342">
        <v>1860514</v>
      </c>
      <c r="D29" s="1340">
        <v>0.8546551897384699</v>
      </c>
      <c r="E29" s="1342">
        <v>321831</v>
      </c>
      <c r="F29" s="1342">
        <v>51373</v>
      </c>
      <c r="G29" s="1341">
        <v>0.04</v>
      </c>
    </row>
    <row r="30" spans="1:7" ht="12.75">
      <c r="A30" s="38">
        <v>2005</v>
      </c>
      <c r="B30" s="1342">
        <v>1728856</v>
      </c>
      <c r="C30" s="1342">
        <v>1946593</v>
      </c>
      <c r="D30" s="1340">
        <v>0.8881445684845266</v>
      </c>
      <c r="E30" s="1342">
        <v>282953</v>
      </c>
      <c r="F30" s="1342">
        <v>65215</v>
      </c>
      <c r="G30" s="1341">
        <v>0.039</v>
      </c>
    </row>
    <row r="31" spans="1:7" ht="12.75">
      <c r="A31" s="38">
        <v>2006</v>
      </c>
      <c r="B31" s="1342">
        <v>1840181.46</v>
      </c>
      <c r="C31" s="1342">
        <v>1910562.76</v>
      </c>
      <c r="D31" s="1340">
        <f>B31/C31</f>
        <v>0.963162005732803</v>
      </c>
      <c r="E31" s="1342">
        <v>185883.1</v>
      </c>
      <c r="F31" s="1342">
        <v>115501.8</v>
      </c>
      <c r="G31" s="1341">
        <v>0.045</v>
      </c>
    </row>
    <row r="32" spans="1:7" ht="12.75">
      <c r="A32" s="49">
        <v>2007</v>
      </c>
      <c r="B32" s="1343">
        <v>2071159.89</v>
      </c>
      <c r="C32" s="1342">
        <v>1864957.95</v>
      </c>
      <c r="D32" s="1340">
        <f>B32/C32</f>
        <v>1.1105665358299366</v>
      </c>
      <c r="E32" s="1342">
        <v>116163.29</v>
      </c>
      <c r="F32" s="1342">
        <v>251844.28</v>
      </c>
      <c r="G32" s="1341">
        <v>0.0499</v>
      </c>
    </row>
    <row r="33" spans="1:7" ht="13.5" thickBot="1">
      <c r="A33" s="49">
        <v>2008</v>
      </c>
      <c r="B33" s="1343">
        <v>2035275.33</v>
      </c>
      <c r="C33" s="1342">
        <v>1889056.7</v>
      </c>
      <c r="D33" s="1340">
        <f>B33/C33</f>
        <v>1.0774029863688053</v>
      </c>
      <c r="E33" s="1342">
        <v>84931.63</v>
      </c>
      <c r="F33" s="1342">
        <v>231150.35</v>
      </c>
      <c r="G33" s="1341">
        <v>0.0537</v>
      </c>
    </row>
    <row r="34" spans="1:11" ht="13.5" thickBot="1">
      <c r="A34" s="49">
        <v>2009</v>
      </c>
      <c r="B34" s="1343">
        <v>1561308</v>
      </c>
      <c r="C34" s="1342">
        <v>1945001</v>
      </c>
      <c r="D34" s="1340">
        <f>B34/C34</f>
        <v>0.802728636129236</v>
      </c>
      <c r="E34" s="1342">
        <v>414303</v>
      </c>
      <c r="F34" s="1342">
        <v>30610</v>
      </c>
      <c r="G34" s="1341">
        <v>0.0538</v>
      </c>
      <c r="I34" s="1347" t="s">
        <v>257</v>
      </c>
      <c r="J34" s="1347" t="s">
        <v>257</v>
      </c>
      <c r="K34" s="1347" t="s">
        <v>257</v>
      </c>
    </row>
    <row r="35" spans="1:11" ht="13.5" thickBot="1">
      <c r="A35" s="1344">
        <v>2010</v>
      </c>
      <c r="B35" s="1345">
        <v>1784273.45</v>
      </c>
      <c r="C35" s="1346">
        <v>2204590.98</v>
      </c>
      <c r="D35" s="2165">
        <f>B35/C35</f>
        <v>0.8093444390305906</v>
      </c>
      <c r="E35" s="1346">
        <v>448954.1</v>
      </c>
      <c r="F35" s="1346">
        <v>28636.57</v>
      </c>
      <c r="G35" s="2184">
        <v>0.0452</v>
      </c>
      <c r="I35" s="1347" t="s">
        <v>257</v>
      </c>
      <c r="J35" s="1347" t="s">
        <v>257</v>
      </c>
      <c r="K35" s="1347" t="s">
        <v>257</v>
      </c>
    </row>
    <row r="36" spans="1:7" ht="12.75">
      <c r="A36" s="143"/>
      <c r="B36" s="58"/>
      <c r="C36" s="58"/>
      <c r="D36" s="58"/>
      <c r="E36" s="58"/>
      <c r="F36" s="58"/>
      <c r="G36" s="146"/>
    </row>
    <row r="37" spans="1:7" ht="12.75">
      <c r="A37" s="285" t="s">
        <v>725</v>
      </c>
      <c r="B37" s="1260"/>
      <c r="C37" s="1260"/>
      <c r="D37" s="1260"/>
      <c r="E37" s="1260"/>
      <c r="F37" s="1260"/>
      <c r="G37" s="1260"/>
    </row>
    <row r="38" spans="1:7" ht="12.75">
      <c r="A38" s="285" t="s">
        <v>726</v>
      </c>
      <c r="B38" s="1260"/>
      <c r="C38" s="1260"/>
      <c r="D38" s="1260"/>
      <c r="E38" s="1260"/>
      <c r="F38" s="1260"/>
      <c r="G38" s="1260"/>
    </row>
    <row r="39" spans="1:7" ht="12.75">
      <c r="A39" s="1348" t="s">
        <v>244</v>
      </c>
      <c r="B39" s="57"/>
      <c r="C39" s="58"/>
      <c r="D39" s="58"/>
      <c r="E39" s="58"/>
      <c r="F39" s="1350"/>
      <c r="G39" s="151"/>
    </row>
    <row r="40" spans="1:7" ht="12.75">
      <c r="A40" s="1348" t="s">
        <v>727</v>
      </c>
      <c r="B40" s="1349"/>
      <c r="C40" s="1349"/>
      <c r="D40" s="1349"/>
      <c r="E40" s="1349"/>
      <c r="F40" s="1350"/>
      <c r="G40" s="1349"/>
    </row>
    <row r="41" spans="1:7" ht="12.75">
      <c r="A41" s="1348" t="s">
        <v>728</v>
      </c>
      <c r="B41" s="9"/>
      <c r="C41" s="9"/>
      <c r="D41" s="1351"/>
      <c r="E41" s="9"/>
      <c r="F41" s="9"/>
      <c r="G41" s="9"/>
    </row>
    <row r="42" spans="1:7" ht="12.75">
      <c r="A42" s="1348" t="s">
        <v>729</v>
      </c>
      <c r="B42" s="9"/>
      <c r="C42" s="9"/>
      <c r="D42" s="1351"/>
      <c r="E42" s="9"/>
      <c r="F42" s="9"/>
      <c r="G42" s="9"/>
    </row>
    <row r="43" spans="1:7" ht="18">
      <c r="A43" s="9"/>
      <c r="B43" s="1352"/>
      <c r="C43" s="1352"/>
      <c r="D43" s="9" t="s">
        <v>257</v>
      </c>
      <c r="E43" s="561"/>
      <c r="F43" s="561"/>
      <c r="G43" s="9"/>
    </row>
    <row r="44" spans="2:6" s="9" customFormat="1" ht="12.75">
      <c r="B44" s="58"/>
      <c r="C44" s="58"/>
      <c r="D44" s="146"/>
      <c r="E44" s="151"/>
      <c r="F44" s="146"/>
    </row>
    <row r="45" spans="2:6" s="9" customFormat="1" ht="12.75">
      <c r="B45" s="58"/>
      <c r="C45" s="58"/>
      <c r="D45" s="146"/>
      <c r="E45" s="151"/>
      <c r="F45" s="146"/>
    </row>
  </sheetData>
  <printOptions/>
  <pageMargins left="0.7" right="0.7" top="0.75" bottom="0.75" header="0.3" footer="0.3"/>
  <pageSetup fitToHeight="1" fitToWidth="1" horizontalDpi="600" verticalDpi="600" orientation="landscape"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pageSetUpPr fitToPage="1"/>
  </sheetPr>
  <dimension ref="A1:L57"/>
  <sheetViews>
    <sheetView workbookViewId="0" topLeftCell="A1">
      <selection activeCell="G2" sqref="G2"/>
    </sheetView>
  </sheetViews>
  <sheetFormatPr defaultColWidth="9.140625" defaultRowHeight="12.75"/>
  <cols>
    <col min="1" max="1" width="25.8515625" style="9" customWidth="1"/>
    <col min="2" max="2" width="21.8515625" style="9" customWidth="1"/>
    <col min="3" max="3" width="21.7109375" style="9" customWidth="1"/>
    <col min="4" max="4" width="23.140625" style="9" customWidth="1"/>
    <col min="5" max="5" width="25.57421875" style="13" customWidth="1"/>
    <col min="6" max="6" width="21.28125" style="375" customWidth="1"/>
    <col min="7" max="8" width="9.140625" style="375" customWidth="1"/>
    <col min="9" max="16384" width="9.140625" style="9" customWidth="1"/>
  </cols>
  <sheetData>
    <row r="1" spans="1:6" ht="12.75">
      <c r="A1" s="6"/>
      <c r="B1" s="7"/>
      <c r="C1" s="7"/>
      <c r="D1" s="7"/>
      <c r="E1" s="7"/>
      <c r="F1" s="566"/>
    </row>
    <row r="2" spans="1:8" s="13" customFormat="1" ht="23.25">
      <c r="A2" s="687" t="s">
        <v>730</v>
      </c>
      <c r="B2" s="11"/>
      <c r="C2" s="11"/>
      <c r="D2" s="11"/>
      <c r="E2" s="11"/>
      <c r="F2" s="568"/>
      <c r="G2" s="512"/>
      <c r="H2" s="512"/>
    </row>
    <row r="3" spans="1:8" ht="20.25">
      <c r="A3" s="10" t="s">
        <v>731</v>
      </c>
      <c r="B3" s="11"/>
      <c r="C3" s="11"/>
      <c r="D3" s="11"/>
      <c r="E3" s="11"/>
      <c r="F3" s="568"/>
      <c r="G3" s="9"/>
      <c r="H3" s="9"/>
    </row>
    <row r="4" spans="1:8" ht="20.25">
      <c r="A4" s="10" t="s">
        <v>228</v>
      </c>
      <c r="B4" s="11"/>
      <c r="C4" s="11"/>
      <c r="D4" s="11"/>
      <c r="E4" s="11"/>
      <c r="F4" s="568"/>
      <c r="G4" s="9"/>
      <c r="H4" s="9"/>
    </row>
    <row r="5" spans="1:6" ht="12.75">
      <c r="A5" s="155"/>
      <c r="B5" s="157"/>
      <c r="C5" s="157"/>
      <c r="D5" s="157"/>
      <c r="E5" s="157"/>
      <c r="F5" s="1353"/>
    </row>
    <row r="6" spans="1:6" ht="12.75">
      <c r="A6" s="159"/>
      <c r="B6" s="1354"/>
      <c r="C6" s="1355"/>
      <c r="D6" s="1355"/>
      <c r="E6" s="1355"/>
      <c r="F6" s="898"/>
    </row>
    <row r="7" spans="1:6" ht="12.75">
      <c r="A7" s="2502" t="s">
        <v>576</v>
      </c>
      <c r="B7" s="592"/>
      <c r="C7" s="593"/>
      <c r="D7" s="593"/>
      <c r="E7" s="1356" t="s">
        <v>732</v>
      </c>
      <c r="F7" s="1357" t="s">
        <v>722</v>
      </c>
    </row>
    <row r="8" spans="1:6" ht="12.75">
      <c r="A8" s="2502" t="s">
        <v>578</v>
      </c>
      <c r="B8" s="526" t="s">
        <v>252</v>
      </c>
      <c r="C8" s="245" t="s">
        <v>718</v>
      </c>
      <c r="D8" s="245" t="s">
        <v>720</v>
      </c>
      <c r="E8" s="446" t="s">
        <v>723</v>
      </c>
      <c r="F8" s="1358" t="s">
        <v>724</v>
      </c>
    </row>
    <row r="9" spans="1:6" ht="12.75">
      <c r="A9" s="2502"/>
      <c r="B9" s="1359" t="s">
        <v>242</v>
      </c>
      <c r="C9" s="1360" t="s">
        <v>242</v>
      </c>
      <c r="D9" s="1361" t="s">
        <v>242</v>
      </c>
      <c r="E9" s="2464"/>
      <c r="F9" s="1358"/>
    </row>
    <row r="10" spans="1:6" ht="12.75">
      <c r="A10" s="177"/>
      <c r="B10" s="797"/>
      <c r="C10" s="117"/>
      <c r="D10" s="117"/>
      <c r="E10" s="117"/>
      <c r="F10" s="1362"/>
    </row>
    <row r="11" spans="1:6" ht="12.75">
      <c r="A11" s="1363"/>
      <c r="B11" s="1364"/>
      <c r="C11" s="122"/>
      <c r="D11" s="189"/>
      <c r="E11" s="189"/>
      <c r="F11" s="1365"/>
    </row>
    <row r="12" spans="1:8" s="37" customFormat="1" ht="12.75">
      <c r="A12" s="38">
        <v>1980</v>
      </c>
      <c r="B12" s="1366">
        <v>53840</v>
      </c>
      <c r="C12" s="1367">
        <v>73996</v>
      </c>
      <c r="D12" s="1367">
        <v>20156</v>
      </c>
      <c r="E12" s="2166">
        <v>0.7276068976701443</v>
      </c>
      <c r="F12" s="2167">
        <v>0.085</v>
      </c>
      <c r="G12" s="796"/>
      <c r="H12" s="796"/>
    </row>
    <row r="13" spans="1:8" s="37" customFormat="1" ht="12.75">
      <c r="A13" s="38"/>
      <c r="B13" s="1369"/>
      <c r="C13" s="1369"/>
      <c r="D13" s="1369"/>
      <c r="E13" s="1368"/>
      <c r="F13" s="2167"/>
      <c r="G13" s="796"/>
      <c r="H13" s="796"/>
    </row>
    <row r="14" spans="1:8" s="37" customFormat="1" ht="12.75">
      <c r="A14" s="38">
        <v>1985</v>
      </c>
      <c r="B14" s="1369">
        <v>28722</v>
      </c>
      <c r="C14" s="1369">
        <v>39904</v>
      </c>
      <c r="D14" s="1369">
        <v>11182</v>
      </c>
      <c r="E14" s="2166">
        <f>+B14/C14</f>
        <v>0.7197774659182037</v>
      </c>
      <c r="F14" s="2167">
        <v>0.0975</v>
      </c>
      <c r="G14" s="796"/>
      <c r="H14" s="796"/>
    </row>
    <row r="15" spans="1:8" s="37" customFormat="1" ht="12.75">
      <c r="A15" s="38"/>
      <c r="B15" s="1369"/>
      <c r="C15" s="1369"/>
      <c r="D15" s="1369"/>
      <c r="E15" s="2166" t="s">
        <v>257</v>
      </c>
      <c r="F15" s="2167"/>
      <c r="G15" s="796"/>
      <c r="H15" s="796"/>
    </row>
    <row r="16" spans="1:8" s="37" customFormat="1" ht="12.75">
      <c r="A16" s="38">
        <v>1990</v>
      </c>
      <c r="B16" s="1369">
        <v>95068</v>
      </c>
      <c r="C16" s="1369">
        <v>130758</v>
      </c>
      <c r="D16" s="1369">
        <v>35689</v>
      </c>
      <c r="E16" s="2166">
        <f aca="true" t="shared" si="0" ref="E16:E36">+B16/C16</f>
        <v>0.72705302926016</v>
      </c>
      <c r="F16" s="2167">
        <v>0.0725</v>
      </c>
      <c r="G16" s="796"/>
      <c r="H16" s="796"/>
    </row>
    <row r="17" spans="1:8" s="37" customFormat="1" ht="12.75">
      <c r="A17" s="38">
        <v>1991</v>
      </c>
      <c r="B17" s="1369">
        <v>147301</v>
      </c>
      <c r="C17" s="1369">
        <v>181786</v>
      </c>
      <c r="D17" s="1369">
        <v>34485</v>
      </c>
      <c r="E17" s="2166">
        <f t="shared" si="0"/>
        <v>0.8102989229093549</v>
      </c>
      <c r="F17" s="2167">
        <v>0.0725</v>
      </c>
      <c r="G17" s="796"/>
      <c r="H17" s="796"/>
    </row>
    <row r="18" spans="1:8" s="37" customFormat="1" ht="12.75">
      <c r="A18" s="38">
        <v>1992</v>
      </c>
      <c r="B18" s="1369">
        <v>172372</v>
      </c>
      <c r="C18" s="1369">
        <v>219900</v>
      </c>
      <c r="D18" s="1369">
        <v>47528</v>
      </c>
      <c r="E18" s="2166">
        <f t="shared" si="0"/>
        <v>0.7838653933606184</v>
      </c>
      <c r="F18" s="2167">
        <v>0.0625</v>
      </c>
      <c r="G18" s="796"/>
      <c r="H18" s="796"/>
    </row>
    <row r="19" spans="1:8" s="37" customFormat="1" ht="12.75">
      <c r="A19" s="38">
        <v>1993</v>
      </c>
      <c r="B19" s="1369">
        <v>215695</v>
      </c>
      <c r="C19" s="1369">
        <v>275317</v>
      </c>
      <c r="D19" s="1369">
        <v>59622</v>
      </c>
      <c r="E19" s="2166">
        <f t="shared" si="0"/>
        <v>0.7834423591714278</v>
      </c>
      <c r="F19" s="2167">
        <v>0.064</v>
      </c>
      <c r="G19" s="796"/>
      <c r="H19" s="796"/>
    </row>
    <row r="20" spans="1:8" s="37" customFormat="1" ht="12.75">
      <c r="A20" s="38">
        <v>1994</v>
      </c>
      <c r="B20" s="1369">
        <v>308515.67</v>
      </c>
      <c r="C20" s="1369">
        <v>384085.12</v>
      </c>
      <c r="D20" s="1369">
        <v>75569.45</v>
      </c>
      <c r="E20" s="2166">
        <f t="shared" si="0"/>
        <v>0.8032481706138472</v>
      </c>
      <c r="F20" s="2167">
        <v>0.0565</v>
      </c>
      <c r="G20" s="796"/>
      <c r="H20" s="796"/>
    </row>
    <row r="21" spans="1:8" s="37" customFormat="1" ht="12.75">
      <c r="A21" s="38">
        <v>1995</v>
      </c>
      <c r="B21" s="1369">
        <v>218493.32</v>
      </c>
      <c r="C21" s="1369">
        <v>255771.23</v>
      </c>
      <c r="D21" s="1369">
        <v>37277.91</v>
      </c>
      <c r="E21" s="2166">
        <f t="shared" si="0"/>
        <v>0.8542529196892082</v>
      </c>
      <c r="F21" s="2167">
        <v>0.0715</v>
      </c>
      <c r="G21" s="796"/>
      <c r="H21" s="796"/>
    </row>
    <row r="22" spans="1:8" s="37" customFormat="1" ht="12.75">
      <c r="A22" s="38">
        <v>1996</v>
      </c>
      <c r="B22" s="1369">
        <v>493597.16</v>
      </c>
      <c r="C22" s="1369">
        <v>576667.93</v>
      </c>
      <c r="D22" s="1369">
        <v>83070.77000000008</v>
      </c>
      <c r="E22" s="2166">
        <f t="shared" si="0"/>
        <v>0.8559469572029087</v>
      </c>
      <c r="F22" s="2167">
        <v>0.053</v>
      </c>
      <c r="G22" s="796"/>
      <c r="H22" s="796"/>
    </row>
    <row r="23" spans="1:8" s="37" customFormat="1" ht="12.75">
      <c r="A23" s="38">
        <v>1997</v>
      </c>
      <c r="B23" s="1369">
        <v>353823</v>
      </c>
      <c r="C23" s="1369">
        <v>401729</v>
      </c>
      <c r="D23" s="1369">
        <v>47906</v>
      </c>
      <c r="E23" s="2166">
        <f t="shared" si="0"/>
        <v>0.8807504561532774</v>
      </c>
      <c r="F23" s="2167">
        <v>0.058</v>
      </c>
      <c r="G23" s="796"/>
      <c r="H23" s="796"/>
    </row>
    <row r="24" spans="1:8" s="37" customFormat="1" ht="12.75">
      <c r="A24" s="38">
        <v>1998</v>
      </c>
      <c r="B24" s="1369">
        <v>358514</v>
      </c>
      <c r="C24" s="1369">
        <v>407756</v>
      </c>
      <c r="D24" s="1369">
        <v>49242</v>
      </c>
      <c r="E24" s="2166">
        <f t="shared" si="0"/>
        <v>0.8792366022817567</v>
      </c>
      <c r="F24" s="2167">
        <v>0.054</v>
      </c>
      <c r="G24" s="796"/>
      <c r="H24" s="796"/>
    </row>
    <row r="25" spans="1:8" s="37" customFormat="1" ht="12.75">
      <c r="A25" s="38">
        <v>1999</v>
      </c>
      <c r="B25" s="1369">
        <v>413445.94</v>
      </c>
      <c r="C25" s="1369">
        <v>467683.29</v>
      </c>
      <c r="D25" s="1369">
        <v>54237.35</v>
      </c>
      <c r="E25" s="2166">
        <f t="shared" si="0"/>
        <v>0.8840297458564321</v>
      </c>
      <c r="F25" s="2167">
        <v>0.053</v>
      </c>
      <c r="G25" s="1370"/>
      <c r="H25" s="796"/>
    </row>
    <row r="26" spans="1:8" s="37" customFormat="1" ht="12.75">
      <c r="A26" s="38">
        <v>2000</v>
      </c>
      <c r="B26" s="1369">
        <v>63217.98</v>
      </c>
      <c r="C26" s="1369">
        <v>69783.68</v>
      </c>
      <c r="D26" s="1369">
        <v>6565.69999999999</v>
      </c>
      <c r="E26" s="2166">
        <f t="shared" si="0"/>
        <v>0.9059135316452215</v>
      </c>
      <c r="F26" s="2167">
        <v>0.07</v>
      </c>
      <c r="G26" s="1370"/>
      <c r="H26" s="796"/>
    </row>
    <row r="27" spans="1:8" s="37" customFormat="1" ht="12.75">
      <c r="A27" s="38">
        <v>2001</v>
      </c>
      <c r="B27" s="1369">
        <v>308513.68</v>
      </c>
      <c r="C27" s="1369">
        <v>347077.89</v>
      </c>
      <c r="D27" s="1369">
        <v>38564.21</v>
      </c>
      <c r="E27" s="2166">
        <f t="shared" si="0"/>
        <v>0.8888888888888888</v>
      </c>
      <c r="F27" s="2167">
        <v>0.064</v>
      </c>
      <c r="G27" s="1370"/>
      <c r="H27" s="796"/>
    </row>
    <row r="28" spans="1:8" s="37" customFormat="1" ht="12.75">
      <c r="A28" s="38">
        <v>2002</v>
      </c>
      <c r="B28" s="1369">
        <v>778351</v>
      </c>
      <c r="C28" s="1369">
        <v>920925.2</v>
      </c>
      <c r="D28" s="1369">
        <v>142573</v>
      </c>
      <c r="E28" s="2166">
        <f t="shared" si="0"/>
        <v>0.8451837347919245</v>
      </c>
      <c r="F28" s="2167">
        <v>0.057</v>
      </c>
      <c r="G28" s="1370"/>
      <c r="H28" s="796"/>
    </row>
    <row r="29" spans="1:8" s="37" customFormat="1" ht="12.75">
      <c r="A29" s="38">
        <v>2003</v>
      </c>
      <c r="B29" s="1369">
        <v>1069966</v>
      </c>
      <c r="C29" s="1369">
        <v>1368962</v>
      </c>
      <c r="D29" s="1369">
        <v>298996.13</v>
      </c>
      <c r="E29" s="2166">
        <f t="shared" si="0"/>
        <v>0.7815892625215309</v>
      </c>
      <c r="F29" s="2167">
        <v>0.05</v>
      </c>
      <c r="G29" s="1370"/>
      <c r="H29" s="796"/>
    </row>
    <row r="30" spans="1:8" s="37" customFormat="1" ht="12.75">
      <c r="A30" s="38">
        <v>2004</v>
      </c>
      <c r="B30" s="1369">
        <v>1229811.01</v>
      </c>
      <c r="C30" s="1369">
        <v>1551642.12</v>
      </c>
      <c r="D30" s="1369">
        <v>321831</v>
      </c>
      <c r="E30" s="2166">
        <f t="shared" si="0"/>
        <v>0.7925867660772188</v>
      </c>
      <c r="F30" s="2167">
        <v>0.04</v>
      </c>
      <c r="G30" s="1370"/>
      <c r="H30" s="796"/>
    </row>
    <row r="31" spans="1:6" ht="12.75">
      <c r="A31" s="38">
        <v>2005</v>
      </c>
      <c r="B31" s="1369">
        <v>1197558.4</v>
      </c>
      <c r="C31" s="1369">
        <v>1480511.5</v>
      </c>
      <c r="D31" s="1369">
        <v>282953.1</v>
      </c>
      <c r="E31" s="2166">
        <f t="shared" si="0"/>
        <v>0.8088815250675189</v>
      </c>
      <c r="F31" s="2167">
        <v>0.039</v>
      </c>
    </row>
    <row r="32" spans="1:6" ht="12.75">
      <c r="A32" s="38">
        <v>2006</v>
      </c>
      <c r="B32" s="1369">
        <v>971052.22</v>
      </c>
      <c r="C32" s="1369">
        <v>1156935.32</v>
      </c>
      <c r="D32" s="1369">
        <v>185883.1</v>
      </c>
      <c r="E32" s="2166">
        <f t="shared" si="0"/>
        <v>0.8393314675534324</v>
      </c>
      <c r="F32" s="2167">
        <v>0.045</v>
      </c>
    </row>
    <row r="33" spans="1:6" ht="14.25" customHeight="1">
      <c r="A33" s="38">
        <v>2007</v>
      </c>
      <c r="B33" s="1371">
        <v>792766.62</v>
      </c>
      <c r="C33" s="1369">
        <v>909028.92</v>
      </c>
      <c r="D33" s="1369">
        <v>116163.43</v>
      </c>
      <c r="E33" s="2166">
        <f t="shared" si="0"/>
        <v>0.8721027489422448</v>
      </c>
      <c r="F33" s="2167">
        <v>0.0499</v>
      </c>
    </row>
    <row r="34" spans="1:6" ht="14.25" customHeight="1">
      <c r="A34" s="38">
        <v>2008</v>
      </c>
      <c r="B34" s="1371">
        <v>698799.46</v>
      </c>
      <c r="C34" s="1369">
        <v>783731.08</v>
      </c>
      <c r="D34" s="1369">
        <v>84931.63</v>
      </c>
      <c r="E34" s="2166">
        <f t="shared" si="0"/>
        <v>0.8916316806014635</v>
      </c>
      <c r="F34" s="2167">
        <v>0.0537</v>
      </c>
    </row>
    <row r="35" spans="1:6" ht="14.25" customHeight="1">
      <c r="A35" s="38">
        <v>2009</v>
      </c>
      <c r="B35" s="1371">
        <v>1376306</v>
      </c>
      <c r="C35" s="1369">
        <v>1790608</v>
      </c>
      <c r="D35" s="1369">
        <v>414303</v>
      </c>
      <c r="E35" s="2166">
        <f>+B35/C35</f>
        <v>0.7686249586732551</v>
      </c>
      <c r="F35" s="2167">
        <v>0.0538</v>
      </c>
    </row>
    <row r="36" spans="1:6" ht="14.25" customHeight="1" thickBot="1">
      <c r="A36" s="1372">
        <v>2010</v>
      </c>
      <c r="B36" s="1373">
        <v>1576484.85</v>
      </c>
      <c r="C36" s="1374">
        <v>2025438.95</v>
      </c>
      <c r="D36" s="1374">
        <f>+C36-B36</f>
        <v>448954.09999999986</v>
      </c>
      <c r="E36" s="2183">
        <f t="shared" si="0"/>
        <v>0.7783423193278672</v>
      </c>
      <c r="F36" s="2185">
        <v>0.0452</v>
      </c>
    </row>
    <row r="37" spans="1:12" ht="10.35" customHeight="1">
      <c r="A37" s="285"/>
      <c r="B37" s="58"/>
      <c r="C37" s="58"/>
      <c r="D37" s="58"/>
      <c r="E37" s="58"/>
      <c r="F37" s="58"/>
      <c r="I37" s="375"/>
      <c r="J37" s="375"/>
      <c r="K37" s="375"/>
      <c r="L37" s="375"/>
    </row>
    <row r="38" spans="1:7" ht="10.5" customHeight="1">
      <c r="A38" s="285" t="s">
        <v>725</v>
      </c>
      <c r="B38" s="1260"/>
      <c r="C38" s="1260"/>
      <c r="D38" s="1260"/>
      <c r="E38" s="1260"/>
      <c r="F38" s="1260"/>
      <c r="G38" s="1260"/>
    </row>
    <row r="39" spans="1:7" ht="12.75">
      <c r="A39" s="285" t="s">
        <v>726</v>
      </c>
      <c r="B39" s="1260"/>
      <c r="C39" s="1260"/>
      <c r="D39" s="1260"/>
      <c r="E39" s="1260"/>
      <c r="F39" s="1260"/>
      <c r="G39" s="1260"/>
    </row>
    <row r="40" spans="1:7" s="13" customFormat="1" ht="9.95" customHeight="1">
      <c r="A40" s="1348" t="s">
        <v>244</v>
      </c>
      <c r="B40" s="57"/>
      <c r="C40" s="58"/>
      <c r="D40" s="58"/>
      <c r="E40" s="58"/>
      <c r="F40" s="58"/>
      <c r="G40" s="151"/>
    </row>
    <row r="41" spans="1:7" ht="10.5" customHeight="1">
      <c r="A41" s="1348" t="s">
        <v>727</v>
      </c>
      <c r="B41" s="1349"/>
      <c r="C41" s="1349"/>
      <c r="D41" s="1349"/>
      <c r="E41" s="1349"/>
      <c r="F41" s="1350"/>
      <c r="G41" s="1349"/>
    </row>
    <row r="42" spans="1:8" ht="10.35" customHeight="1">
      <c r="A42" s="1348" t="s">
        <v>733</v>
      </c>
      <c r="B42" s="58"/>
      <c r="C42" s="58"/>
      <c r="D42" s="146"/>
      <c r="E42" s="151"/>
      <c r="F42" s="146"/>
      <c r="G42" s="9"/>
      <c r="H42" s="9"/>
    </row>
    <row r="43" spans="1:5" ht="12.75">
      <c r="A43" s="1204"/>
      <c r="B43" s="375"/>
      <c r="C43" s="375"/>
      <c r="D43" s="375"/>
      <c r="E43" s="512"/>
    </row>
    <row r="44" spans="1:5" ht="12.75">
      <c r="A44" s="375"/>
      <c r="B44" s="375"/>
      <c r="C44" s="375"/>
      <c r="D44" s="375"/>
      <c r="E44" s="512"/>
    </row>
    <row r="45" spans="2:6" ht="12.75">
      <c r="B45" s="771"/>
      <c r="D45" s="1351"/>
      <c r="E45" s="9" t="s">
        <v>257</v>
      </c>
      <c r="F45" s="9"/>
    </row>
    <row r="46" spans="2:5" ht="12.75">
      <c r="B46"/>
      <c r="C46"/>
      <c r="D46" s="1375"/>
      <c r="E46"/>
    </row>
    <row r="47" spans="2:5" ht="12.75">
      <c r="B47"/>
      <c r="C47"/>
      <c r="D47"/>
      <c r="E47"/>
    </row>
    <row r="48" spans="2:5" ht="12.75">
      <c r="B48"/>
      <c r="C48"/>
      <c r="D48"/>
      <c r="E48"/>
    </row>
    <row r="49" spans="2:5" ht="12.75">
      <c r="B49"/>
      <c r="C49"/>
      <c r="D49"/>
      <c r="E49"/>
    </row>
    <row r="50" spans="2:5" ht="12.75">
      <c r="B50"/>
      <c r="C50"/>
      <c r="D50"/>
      <c r="E50"/>
    </row>
    <row r="51" ht="12.75">
      <c r="G51"/>
    </row>
    <row r="52" ht="12.75">
      <c r="G52" s="2168"/>
    </row>
    <row r="53" ht="12.75">
      <c r="G53" s="2168"/>
    </row>
    <row r="54" ht="12.75">
      <c r="G54" s="2168"/>
    </row>
    <row r="55" ht="12.75">
      <c r="G55"/>
    </row>
    <row r="57" spans="1:6" ht="12.75">
      <c r="A57" s="887"/>
      <c r="F57" s="887"/>
    </row>
  </sheetData>
  <printOptions/>
  <pageMargins left="0.7" right="0.7" top="0.75" bottom="0.75" header="0.3" footer="0.3"/>
  <pageSetup fitToHeight="1" fitToWidth="1" horizontalDpi="600" verticalDpi="600" orientation="landscape" scale="87"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pageSetUpPr fitToPage="1"/>
  </sheetPr>
  <dimension ref="A1:G43"/>
  <sheetViews>
    <sheetView workbookViewId="0" topLeftCell="A1">
      <selection activeCell="G3" sqref="G3"/>
    </sheetView>
  </sheetViews>
  <sheetFormatPr defaultColWidth="9.140625" defaultRowHeight="12.75"/>
  <cols>
    <col min="1" max="6" width="23.57421875" style="0" customWidth="1"/>
    <col min="7" max="7" width="27.8515625" style="0" customWidth="1"/>
  </cols>
  <sheetData>
    <row r="1" spans="1:6" ht="12.75">
      <c r="A1" s="6"/>
      <c r="B1" s="565"/>
      <c r="C1" s="565"/>
      <c r="D1" s="565"/>
      <c r="E1" s="565"/>
      <c r="F1" s="566"/>
    </row>
    <row r="2" spans="1:6" ht="23.25">
      <c r="A2" s="687" t="s">
        <v>734</v>
      </c>
      <c r="B2" s="567"/>
      <c r="C2" s="567"/>
      <c r="D2" s="567"/>
      <c r="E2" s="567"/>
      <c r="F2" s="568"/>
    </row>
    <row r="3" spans="1:6" ht="20.25">
      <c r="A3" s="10" t="s">
        <v>95</v>
      </c>
      <c r="B3" s="567"/>
      <c r="C3" s="567"/>
      <c r="D3" s="567"/>
      <c r="E3" s="567"/>
      <c r="F3" s="568"/>
    </row>
    <row r="4" spans="1:6" ht="20.25">
      <c r="A4" s="10" t="s">
        <v>228</v>
      </c>
      <c r="B4" s="567"/>
      <c r="C4" s="567"/>
      <c r="D4" s="567"/>
      <c r="E4" s="567"/>
      <c r="F4" s="568"/>
    </row>
    <row r="5" spans="1:6" ht="12.75">
      <c r="A5" s="155"/>
      <c r="B5" s="1376"/>
      <c r="C5" s="1376"/>
      <c r="D5" s="1376"/>
      <c r="E5" s="1376"/>
      <c r="F5" s="1353"/>
    </row>
    <row r="6" spans="1:7" ht="12.75">
      <c r="A6" s="159"/>
      <c r="B6" s="1354"/>
      <c r="C6" s="1355"/>
      <c r="D6" s="1355"/>
      <c r="E6" s="1355"/>
      <c r="F6" s="898"/>
      <c r="G6" s="375"/>
    </row>
    <row r="7" spans="1:7" ht="12.75">
      <c r="A7" s="2502" t="s">
        <v>576</v>
      </c>
      <c r="B7" s="592"/>
      <c r="C7" s="593"/>
      <c r="D7" s="593"/>
      <c r="E7" s="1356" t="s">
        <v>732</v>
      </c>
      <c r="F7" s="1357" t="s">
        <v>722</v>
      </c>
      <c r="G7" s="375"/>
    </row>
    <row r="8" spans="1:7" ht="12.75">
      <c r="A8" s="2502" t="s">
        <v>578</v>
      </c>
      <c r="B8" s="526" t="s">
        <v>252</v>
      </c>
      <c r="C8" s="245" t="s">
        <v>718</v>
      </c>
      <c r="D8" s="245" t="s">
        <v>721</v>
      </c>
      <c r="E8" s="446" t="s">
        <v>723</v>
      </c>
      <c r="F8" s="1358" t="s">
        <v>724</v>
      </c>
      <c r="G8" s="375"/>
    </row>
    <row r="9" spans="1:7" ht="12.75">
      <c r="A9" s="2502"/>
      <c r="B9" s="1359" t="s">
        <v>242</v>
      </c>
      <c r="C9" s="1360" t="s">
        <v>242</v>
      </c>
      <c r="D9" s="1361" t="s">
        <v>242</v>
      </c>
      <c r="E9" s="2464"/>
      <c r="F9" s="1358"/>
      <c r="G9" s="375"/>
    </row>
    <row r="10" spans="1:7" ht="12.75">
      <c r="A10" s="177"/>
      <c r="B10" s="797"/>
      <c r="C10" s="117"/>
      <c r="D10" s="117"/>
      <c r="E10" s="117"/>
      <c r="F10" s="1362"/>
      <c r="G10" s="375"/>
    </row>
    <row r="11" spans="1:6" ht="12.75">
      <c r="A11" s="600"/>
      <c r="B11" s="1377"/>
      <c r="C11" s="122"/>
      <c r="D11" s="189"/>
      <c r="E11" s="189"/>
      <c r="F11" s="1365"/>
    </row>
    <row r="12" spans="1:6" ht="12.75">
      <c r="A12" s="38">
        <v>1980</v>
      </c>
      <c r="B12" s="1378">
        <v>205970</v>
      </c>
      <c r="C12" s="1378">
        <v>138076</v>
      </c>
      <c r="D12" s="1378">
        <v>67894</v>
      </c>
      <c r="E12" s="2166">
        <v>1.491714707842058</v>
      </c>
      <c r="F12" s="2167">
        <v>0.085</v>
      </c>
    </row>
    <row r="13" spans="1:6" ht="12.75">
      <c r="A13" s="38"/>
      <c r="B13" s="1379"/>
      <c r="C13" s="1379"/>
      <c r="D13" s="1379"/>
      <c r="E13" s="1368"/>
      <c r="F13" s="2167"/>
    </row>
    <row r="14" spans="1:6" ht="12.75">
      <c r="A14" s="38">
        <v>1985</v>
      </c>
      <c r="B14" s="1379">
        <v>471951</v>
      </c>
      <c r="C14" s="1379">
        <v>268713</v>
      </c>
      <c r="D14" s="1379">
        <v>203238</v>
      </c>
      <c r="E14" s="2166">
        <f>+B14/C14</f>
        <v>1.756338547074388</v>
      </c>
      <c r="F14" s="2167">
        <v>0.0975</v>
      </c>
    </row>
    <row r="15" spans="1:6" ht="12.75">
      <c r="A15" s="38"/>
      <c r="B15" s="1379"/>
      <c r="C15" s="1379"/>
      <c r="D15" s="1379"/>
      <c r="E15" s="2166" t="s">
        <v>257</v>
      </c>
      <c r="F15" s="2167"/>
    </row>
    <row r="16" spans="1:6" ht="12.75">
      <c r="A16" s="38">
        <v>1990</v>
      </c>
      <c r="B16" s="1379">
        <v>742063</v>
      </c>
      <c r="C16" s="1379">
        <v>473289</v>
      </c>
      <c r="D16" s="1379">
        <v>268773</v>
      </c>
      <c r="E16" s="2166">
        <f aca="true" t="shared" si="0" ref="E16:E36">+B16/C16</f>
        <v>1.5678855836497363</v>
      </c>
      <c r="F16" s="2167">
        <v>0.0725</v>
      </c>
    </row>
    <row r="17" spans="1:6" ht="12.75">
      <c r="A17" s="38">
        <v>1991</v>
      </c>
      <c r="B17" s="1379">
        <v>700950</v>
      </c>
      <c r="C17" s="1379">
        <v>506110</v>
      </c>
      <c r="D17" s="1379">
        <v>194840</v>
      </c>
      <c r="E17" s="2166">
        <f t="shared" si="0"/>
        <v>1.3849755981901168</v>
      </c>
      <c r="F17" s="2167">
        <v>0.0725</v>
      </c>
    </row>
    <row r="18" spans="1:6" ht="12.75">
      <c r="A18" s="38">
        <v>1992</v>
      </c>
      <c r="B18" s="1379">
        <v>743350</v>
      </c>
      <c r="C18" s="1379">
        <v>551520</v>
      </c>
      <c r="D18" s="1379">
        <v>191829</v>
      </c>
      <c r="E18" s="2166">
        <f t="shared" si="0"/>
        <v>1.347820568610386</v>
      </c>
      <c r="F18" s="2167">
        <v>0.0625</v>
      </c>
    </row>
    <row r="19" spans="1:6" ht="12.75">
      <c r="A19" s="38">
        <v>1993</v>
      </c>
      <c r="B19" s="1379">
        <v>736277</v>
      </c>
      <c r="C19" s="1379">
        <v>569486</v>
      </c>
      <c r="D19" s="1379">
        <v>166791</v>
      </c>
      <c r="E19" s="2166">
        <f t="shared" si="0"/>
        <v>1.292879895203745</v>
      </c>
      <c r="F19" s="2167">
        <v>0.064</v>
      </c>
    </row>
    <row r="20" spans="1:6" ht="12.75">
      <c r="A20" s="38">
        <v>1994</v>
      </c>
      <c r="B20" s="1379">
        <v>692612.87</v>
      </c>
      <c r="C20" s="1379">
        <v>552613.27</v>
      </c>
      <c r="D20" s="1379">
        <v>139999.6</v>
      </c>
      <c r="E20" s="2166">
        <f t="shared" si="0"/>
        <v>1.2533410028318719</v>
      </c>
      <c r="F20" s="2167">
        <v>0.0565</v>
      </c>
    </row>
    <row r="21" spans="1:6" ht="12.75">
      <c r="A21" s="38">
        <v>1995</v>
      </c>
      <c r="B21" s="1379">
        <v>814009.39</v>
      </c>
      <c r="C21" s="1379">
        <v>631959.04</v>
      </c>
      <c r="D21" s="1379">
        <v>182050.35</v>
      </c>
      <c r="E21" s="2166">
        <f t="shared" si="0"/>
        <v>1.288073021314799</v>
      </c>
      <c r="F21" s="2167">
        <v>0.0715</v>
      </c>
    </row>
    <row r="22" spans="1:6" ht="12.75">
      <c r="A22" s="38">
        <v>1996</v>
      </c>
      <c r="B22" s="1379">
        <v>704623.6</v>
      </c>
      <c r="C22" s="1379">
        <v>557525.96</v>
      </c>
      <c r="D22" s="1379">
        <v>147097.64</v>
      </c>
      <c r="E22" s="2166">
        <f t="shared" si="0"/>
        <v>1.2638399833435559</v>
      </c>
      <c r="F22" s="2167">
        <v>0.053</v>
      </c>
    </row>
    <row r="23" spans="1:6" ht="12.75">
      <c r="A23" s="38">
        <v>1997</v>
      </c>
      <c r="B23" s="1379">
        <v>1014365</v>
      </c>
      <c r="C23" s="1379">
        <v>790494</v>
      </c>
      <c r="D23" s="1379">
        <v>223871</v>
      </c>
      <c r="E23" s="2166">
        <f t="shared" si="0"/>
        <v>1.2832039205863675</v>
      </c>
      <c r="F23" s="2167">
        <v>0.058</v>
      </c>
    </row>
    <row r="24" spans="1:6" ht="12.75">
      <c r="A24" s="38">
        <v>1998</v>
      </c>
      <c r="B24" s="1379">
        <v>1132974</v>
      </c>
      <c r="C24" s="1379">
        <v>876969</v>
      </c>
      <c r="D24" s="1379">
        <v>256005</v>
      </c>
      <c r="E24" s="2166">
        <f t="shared" si="0"/>
        <v>1.2919202389138043</v>
      </c>
      <c r="F24" s="2167">
        <v>0.054</v>
      </c>
    </row>
    <row r="25" spans="1:6" ht="12.75">
      <c r="A25" s="38">
        <v>1999</v>
      </c>
      <c r="B25" s="1379">
        <v>1279309.21</v>
      </c>
      <c r="C25" s="1379">
        <v>987785.33</v>
      </c>
      <c r="D25" s="1379">
        <v>291523.88</v>
      </c>
      <c r="E25" s="2166">
        <f t="shared" si="0"/>
        <v>1.2951287806633047</v>
      </c>
      <c r="F25" s="2167">
        <v>0.053</v>
      </c>
    </row>
    <row r="26" spans="1:6" ht="12.75">
      <c r="A26" s="38">
        <v>2000</v>
      </c>
      <c r="B26" s="1379">
        <v>1772966.17</v>
      </c>
      <c r="C26" s="1379">
        <v>1201563.36</v>
      </c>
      <c r="D26" s="1379">
        <v>571402.81</v>
      </c>
      <c r="E26" s="2166">
        <f t="shared" si="0"/>
        <v>1.4755494624935965</v>
      </c>
      <c r="F26" s="2167">
        <v>0.07</v>
      </c>
    </row>
    <row r="27" spans="1:7" ht="12.75">
      <c r="A27" s="38">
        <v>2001</v>
      </c>
      <c r="B27" s="1379">
        <v>1406019.89</v>
      </c>
      <c r="C27" s="1379">
        <v>1027337.97</v>
      </c>
      <c r="D27" s="1379">
        <v>378681.91</v>
      </c>
      <c r="E27" s="2166">
        <f t="shared" si="0"/>
        <v>1.3686050073667577</v>
      </c>
      <c r="F27" s="2167">
        <v>0.064</v>
      </c>
      <c r="G27" s="1375"/>
    </row>
    <row r="28" spans="1:7" ht="12.75">
      <c r="A28" s="38">
        <v>2002</v>
      </c>
      <c r="B28" s="1379">
        <v>666425.57</v>
      </c>
      <c r="C28" s="1379">
        <v>514632.58</v>
      </c>
      <c r="D28" s="1379">
        <v>151792.99</v>
      </c>
      <c r="E28" s="2166">
        <f t="shared" si="0"/>
        <v>1.2949541010403964</v>
      </c>
      <c r="F28" s="2167">
        <v>0.057</v>
      </c>
      <c r="G28" s="1375"/>
    </row>
    <row r="29" spans="1:7" ht="12.75">
      <c r="A29" s="38">
        <v>2003</v>
      </c>
      <c r="B29" s="1379">
        <v>302524</v>
      </c>
      <c r="C29" s="1379">
        <v>251645</v>
      </c>
      <c r="D29" s="1379">
        <v>50879</v>
      </c>
      <c r="E29" s="2166">
        <f t="shared" si="0"/>
        <v>1.2021856186294184</v>
      </c>
      <c r="F29" s="2167">
        <v>0.05</v>
      </c>
      <c r="G29" s="1375"/>
    </row>
    <row r="30" spans="1:7" ht="12.75">
      <c r="A30" s="38">
        <v>2004</v>
      </c>
      <c r="B30" s="1379">
        <v>360246</v>
      </c>
      <c r="C30" s="1379">
        <v>308872</v>
      </c>
      <c r="D30" s="1379">
        <v>51373</v>
      </c>
      <c r="E30" s="2166">
        <f t="shared" si="0"/>
        <v>1.166327799217799</v>
      </c>
      <c r="F30" s="2167">
        <v>0.04</v>
      </c>
      <c r="G30" s="1375"/>
    </row>
    <row r="31" spans="1:7" ht="12.75">
      <c r="A31" s="38">
        <v>2005</v>
      </c>
      <c r="B31" s="1379">
        <v>531297</v>
      </c>
      <c r="C31" s="1379">
        <v>466082</v>
      </c>
      <c r="D31" s="1379">
        <v>65215</v>
      </c>
      <c r="E31" s="2166">
        <f t="shared" si="0"/>
        <v>1.1399217305109401</v>
      </c>
      <c r="F31" s="2167">
        <v>0.039</v>
      </c>
      <c r="G31" s="1375"/>
    </row>
    <row r="32" spans="1:7" ht="12.75">
      <c r="A32" s="38">
        <v>2006</v>
      </c>
      <c r="B32" s="1379">
        <v>869129.24</v>
      </c>
      <c r="C32" s="1379">
        <v>753627.44</v>
      </c>
      <c r="D32" s="1379">
        <v>115501.8</v>
      </c>
      <c r="E32" s="2166">
        <f t="shared" si="0"/>
        <v>1.1532611392175425</v>
      </c>
      <c r="F32" s="2167">
        <v>0.045</v>
      </c>
      <c r="G32" s="1375"/>
    </row>
    <row r="33" spans="1:6" ht="12.75">
      <c r="A33" s="49">
        <v>2007</v>
      </c>
      <c r="B33" s="1380">
        <v>1278393.39</v>
      </c>
      <c r="C33" s="1379">
        <v>955928.78</v>
      </c>
      <c r="D33" s="1379">
        <v>251844.28</v>
      </c>
      <c r="E33" s="2166">
        <f t="shared" si="0"/>
        <v>1.3373312078751305</v>
      </c>
      <c r="F33" s="2167">
        <v>0.0499</v>
      </c>
    </row>
    <row r="34" spans="1:6" ht="12.75">
      <c r="A34" s="49">
        <v>2008</v>
      </c>
      <c r="B34" s="1380">
        <v>1336475.98</v>
      </c>
      <c r="C34" s="1379">
        <v>1105325.62</v>
      </c>
      <c r="D34" s="1379">
        <v>231150.35</v>
      </c>
      <c r="E34" s="2166">
        <f t="shared" si="0"/>
        <v>1.2091242216931513</v>
      </c>
      <c r="F34" s="2167">
        <v>0.0537</v>
      </c>
    </row>
    <row r="35" spans="1:6" ht="12.75">
      <c r="A35" s="49">
        <v>2009</v>
      </c>
      <c r="B35" s="1380">
        <v>185002</v>
      </c>
      <c r="C35" s="1379">
        <v>154393</v>
      </c>
      <c r="D35" s="1379">
        <v>30610</v>
      </c>
      <c r="E35" s="2166">
        <f>+B35/C35</f>
        <v>1.1982538068435744</v>
      </c>
      <c r="F35" s="2167">
        <v>0.0538</v>
      </c>
    </row>
    <row r="36" spans="1:6" ht="13.5" thickBot="1">
      <c r="A36" s="1344">
        <v>2010</v>
      </c>
      <c r="B36" s="1381">
        <v>207788.6</v>
      </c>
      <c r="C36" s="1382">
        <v>179152.03</v>
      </c>
      <c r="D36" s="1382">
        <f>+B36-C36</f>
        <v>28636.570000000007</v>
      </c>
      <c r="E36" s="2183">
        <f t="shared" si="0"/>
        <v>1.1598450768322301</v>
      </c>
      <c r="F36" s="2185">
        <v>0.0452</v>
      </c>
    </row>
    <row r="37" spans="1:6" ht="12.75">
      <c r="A37" s="143"/>
      <c r="B37" s="1204"/>
      <c r="C37" s="1204"/>
      <c r="D37" s="1204"/>
      <c r="E37" s="1201"/>
      <c r="F37" s="146"/>
    </row>
    <row r="38" spans="1:7" ht="12.75">
      <c r="A38" s="285" t="s">
        <v>725</v>
      </c>
      <c r="B38" s="1260"/>
      <c r="C38" s="1260"/>
      <c r="D38" s="1260"/>
      <c r="E38" s="1260"/>
      <c r="F38" s="1260"/>
      <c r="G38" s="1260"/>
    </row>
    <row r="39" spans="1:7" ht="12.75">
      <c r="A39" s="285" t="s">
        <v>726</v>
      </c>
      <c r="B39" s="1260"/>
      <c r="C39" s="1260"/>
      <c r="D39" s="1260"/>
      <c r="E39" s="1260"/>
      <c r="F39" s="1260"/>
      <c r="G39" s="1260"/>
    </row>
    <row r="40" spans="1:7" s="13" customFormat="1" ht="12.75">
      <c r="A40" s="1348" t="s">
        <v>244</v>
      </c>
      <c r="B40" s="57"/>
      <c r="C40" s="58"/>
      <c r="D40" s="58"/>
      <c r="E40" s="58"/>
      <c r="F40" s="58"/>
      <c r="G40" s="151"/>
    </row>
    <row r="41" spans="1:7" ht="12.75">
      <c r="A41" s="1348" t="s">
        <v>727</v>
      </c>
      <c r="B41" s="1349"/>
      <c r="C41" s="1349"/>
      <c r="D41" s="1349"/>
      <c r="E41" s="1349"/>
      <c r="F41" s="1350"/>
      <c r="G41" s="1349"/>
    </row>
    <row r="42" spans="1:6" s="9" customFormat="1" ht="12.75">
      <c r="A42" s="1348" t="s">
        <v>733</v>
      </c>
      <c r="B42" s="58"/>
      <c r="C42" s="58"/>
      <c r="D42" s="146"/>
      <c r="E42" s="151"/>
      <c r="F42" s="146"/>
    </row>
    <row r="43" spans="2:6" ht="12.75">
      <c r="B43" s="2169"/>
      <c r="C43" s="2169"/>
      <c r="E43" s="1"/>
      <c r="F43" s="375"/>
    </row>
  </sheetData>
  <printOptions/>
  <pageMargins left="0.7" right="0.7" top="0.75" bottom="0.75" header="0.3" footer="0.3"/>
  <pageSetup fitToHeight="1" fitToWidth="1" horizontalDpi="600" verticalDpi="600" orientation="landscape" scale="88"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pageSetUpPr fitToPage="1"/>
  </sheetPr>
  <dimension ref="A1:J38"/>
  <sheetViews>
    <sheetView workbookViewId="0" topLeftCell="A1">
      <selection activeCell="I3" sqref="I3"/>
    </sheetView>
  </sheetViews>
  <sheetFormatPr defaultColWidth="9.140625" defaultRowHeight="12.75"/>
  <cols>
    <col min="1" max="8" width="17.57421875" style="0" customWidth="1"/>
    <col min="10" max="10" width="12.57421875" style="0" bestFit="1" customWidth="1"/>
  </cols>
  <sheetData>
    <row r="1" spans="1:9" ht="12.75">
      <c r="A1" s="6"/>
      <c r="B1" s="7"/>
      <c r="C1" s="7"/>
      <c r="D1" s="7"/>
      <c r="E1" s="7"/>
      <c r="F1" s="7"/>
      <c r="G1" s="7"/>
      <c r="H1" s="8"/>
      <c r="I1" s="9"/>
    </row>
    <row r="2" spans="1:9" ht="20.25">
      <c r="A2" s="10" t="s">
        <v>735</v>
      </c>
      <c r="B2" s="688"/>
      <c r="C2" s="688"/>
      <c r="D2" s="688"/>
      <c r="E2" s="688"/>
      <c r="F2" s="688"/>
      <c r="G2" s="688"/>
      <c r="H2" s="517"/>
      <c r="I2" s="13"/>
    </row>
    <row r="3" spans="1:9" ht="18">
      <c r="A3" s="1383" t="s">
        <v>97</v>
      </c>
      <c r="B3" s="688"/>
      <c r="C3" s="688"/>
      <c r="D3" s="688"/>
      <c r="E3" s="688"/>
      <c r="F3" s="688"/>
      <c r="G3" s="688"/>
      <c r="H3" s="517"/>
      <c r="I3" s="9"/>
    </row>
    <row r="4" spans="1:9" ht="18">
      <c r="A4" s="1383" t="s">
        <v>228</v>
      </c>
      <c r="B4" s="688"/>
      <c r="C4" s="688"/>
      <c r="D4" s="688"/>
      <c r="E4" s="688"/>
      <c r="F4" s="688"/>
      <c r="G4" s="688"/>
      <c r="H4" s="517"/>
      <c r="I4" s="9"/>
    </row>
    <row r="5" spans="1:9" ht="12.75">
      <c r="A5" s="155"/>
      <c r="B5" s="157"/>
      <c r="C5" s="157"/>
      <c r="D5" s="157"/>
      <c r="E5" s="157"/>
      <c r="F5" s="157"/>
      <c r="G5" s="157"/>
      <c r="H5" s="158"/>
      <c r="I5" s="9"/>
    </row>
    <row r="6" spans="1:9" ht="12.75">
      <c r="A6" s="159"/>
      <c r="B6" s="161"/>
      <c r="C6" s="164"/>
      <c r="D6" s="165"/>
      <c r="E6" s="162"/>
      <c r="F6" s="740"/>
      <c r="G6" s="162"/>
      <c r="H6" s="1384"/>
      <c r="I6" s="37"/>
    </row>
    <row r="7" spans="1:9" ht="12.75">
      <c r="A7" s="1268" t="s">
        <v>576</v>
      </c>
      <c r="B7" s="1274" t="s">
        <v>229</v>
      </c>
      <c r="C7" s="576" t="s">
        <v>736</v>
      </c>
      <c r="D7" s="245"/>
      <c r="E7" s="576" t="s">
        <v>737</v>
      </c>
      <c r="F7" s="245"/>
      <c r="G7" s="576" t="s">
        <v>738</v>
      </c>
      <c r="H7" s="528"/>
      <c r="I7" s="37"/>
    </row>
    <row r="8" spans="1:9" ht="12.75">
      <c r="A8" s="1268" t="s">
        <v>578</v>
      </c>
      <c r="B8" s="1274" t="s">
        <v>720</v>
      </c>
      <c r="C8" s="576" t="s">
        <v>720</v>
      </c>
      <c r="D8" s="245"/>
      <c r="E8" s="576" t="s">
        <v>720</v>
      </c>
      <c r="F8" s="245"/>
      <c r="G8" s="576" t="s">
        <v>720</v>
      </c>
      <c r="H8" s="528"/>
      <c r="I8" s="37"/>
    </row>
    <row r="9" spans="1:9" ht="12.75">
      <c r="A9" s="703"/>
      <c r="B9" s="1385" t="s">
        <v>242</v>
      </c>
      <c r="C9" s="1386" t="s">
        <v>242</v>
      </c>
      <c r="D9" s="1387"/>
      <c r="E9" s="1386" t="s">
        <v>242</v>
      </c>
      <c r="F9" s="1387"/>
      <c r="G9" s="1386" t="s">
        <v>242</v>
      </c>
      <c r="H9" s="1388"/>
      <c r="I9" s="79"/>
    </row>
    <row r="10" spans="1:9" ht="12.75">
      <c r="A10" s="177"/>
      <c r="B10" s="178"/>
      <c r="C10" s="181"/>
      <c r="D10" s="182"/>
      <c r="E10" s="181"/>
      <c r="F10" s="1081"/>
      <c r="G10" s="1081"/>
      <c r="H10" s="183"/>
      <c r="I10" s="32"/>
    </row>
    <row r="11" spans="1:9" ht="12.75">
      <c r="A11" s="1278"/>
      <c r="B11" s="186"/>
      <c r="C11" s="122"/>
      <c r="D11" s="123"/>
      <c r="E11" s="189"/>
      <c r="F11" s="189"/>
      <c r="G11" s="189"/>
      <c r="H11" s="190"/>
      <c r="I11" s="9"/>
    </row>
    <row r="12" spans="1:9" ht="12.75">
      <c r="A12" s="1281">
        <v>1990</v>
      </c>
      <c r="B12" s="611">
        <v>35689</v>
      </c>
      <c r="C12" s="1389">
        <v>14119.020224067786</v>
      </c>
      <c r="D12" s="1284">
        <v>0.39561266003720436</v>
      </c>
      <c r="E12" s="1389">
        <v>6487.372734546434</v>
      </c>
      <c r="F12" s="1282">
        <v>0.18177513336172024</v>
      </c>
      <c r="G12" s="1389">
        <v>15082.60704138578</v>
      </c>
      <c r="H12" s="1390">
        <v>0.4226122066010754</v>
      </c>
      <c r="I12" s="37"/>
    </row>
    <row r="13" spans="1:9" ht="12.75">
      <c r="A13" s="1281">
        <v>1991</v>
      </c>
      <c r="B13" s="612">
        <v>34485</v>
      </c>
      <c r="C13" s="1391">
        <v>14066.578842030258</v>
      </c>
      <c r="D13" s="1284">
        <f>+C13/$B13</f>
        <v>0.4079042726411558</v>
      </c>
      <c r="E13" s="1391">
        <v>6884.397085227489</v>
      </c>
      <c r="F13" s="1282">
        <f>+E13/$B13</f>
        <v>0.19963453922654745</v>
      </c>
      <c r="G13" s="1391">
        <v>13534.024072742255</v>
      </c>
      <c r="H13" s="1390">
        <f>+G13/$B13</f>
        <v>0.3924611881322968</v>
      </c>
      <c r="I13" s="37"/>
    </row>
    <row r="14" spans="1:9" ht="12.75">
      <c r="A14" s="1281">
        <v>1992</v>
      </c>
      <c r="B14" s="612">
        <v>47528</v>
      </c>
      <c r="C14" s="1391">
        <v>21610.032532094596</v>
      </c>
      <c r="D14" s="1284">
        <f aca="true" t="shared" si="0" ref="D14:D32">+C14/$B14</f>
        <v>0.45468003139401186</v>
      </c>
      <c r="E14" s="1391">
        <v>7817.902612743695</v>
      </c>
      <c r="F14" s="1282">
        <f aca="true" t="shared" si="1" ref="F14:F32">+E14/$B14</f>
        <v>0.16449046062833897</v>
      </c>
      <c r="G14" s="1391">
        <v>18100.064855161712</v>
      </c>
      <c r="H14" s="1390">
        <f aca="true" t="shared" si="2" ref="H14:H32">+G14/$B14</f>
        <v>0.38082950797764925</v>
      </c>
      <c r="I14" s="37"/>
    </row>
    <row r="15" spans="1:9" ht="12.75">
      <c r="A15" s="1281">
        <v>1993</v>
      </c>
      <c r="B15" s="612">
        <v>59622</v>
      </c>
      <c r="C15" s="1391">
        <v>25893.810363500983</v>
      </c>
      <c r="D15" s="1284">
        <f t="shared" si="0"/>
        <v>0.43429959349738323</v>
      </c>
      <c r="E15" s="1391">
        <v>9336.6280037907</v>
      </c>
      <c r="F15" s="1282">
        <f t="shared" si="1"/>
        <v>0.15659702800628458</v>
      </c>
      <c r="G15" s="1391">
        <v>24391.56163270832</v>
      </c>
      <c r="H15" s="1390">
        <f t="shared" si="2"/>
        <v>0.4091033784963322</v>
      </c>
      <c r="I15" s="37"/>
    </row>
    <row r="16" spans="1:9" ht="12.75">
      <c r="A16" s="1281">
        <v>1994</v>
      </c>
      <c r="B16" s="612">
        <v>75569.45</v>
      </c>
      <c r="C16" s="1391">
        <v>28658.15</v>
      </c>
      <c r="D16" s="1284">
        <f t="shared" si="0"/>
        <v>0.37922930496384455</v>
      </c>
      <c r="E16" s="1391">
        <v>10310.09</v>
      </c>
      <c r="F16" s="1282">
        <f t="shared" si="1"/>
        <v>0.13643198408880838</v>
      </c>
      <c r="G16" s="1391">
        <v>36601.21</v>
      </c>
      <c r="H16" s="1390">
        <f t="shared" si="2"/>
        <v>0.4843387109473471</v>
      </c>
      <c r="I16" s="37"/>
    </row>
    <row r="17" spans="1:9" ht="12.75">
      <c r="A17" s="1281">
        <v>1995</v>
      </c>
      <c r="B17" s="612">
        <v>37277.91</v>
      </c>
      <c r="C17" s="1391">
        <v>6534.93</v>
      </c>
      <c r="D17" s="1284">
        <f t="shared" si="0"/>
        <v>0.17530301457351014</v>
      </c>
      <c r="E17" s="1391">
        <v>7920.52</v>
      </c>
      <c r="F17" s="1282">
        <f t="shared" si="1"/>
        <v>0.21247221209558154</v>
      </c>
      <c r="G17" s="1391">
        <v>22822.46</v>
      </c>
      <c r="H17" s="1390">
        <f t="shared" si="2"/>
        <v>0.6122247733309082</v>
      </c>
      <c r="I17" s="37"/>
    </row>
    <row r="18" spans="1:9" ht="12.75">
      <c r="A18" s="1281">
        <v>1996</v>
      </c>
      <c r="B18" s="612">
        <v>83070.77</v>
      </c>
      <c r="C18" s="1391">
        <v>13850.26</v>
      </c>
      <c r="D18" s="1284">
        <f t="shared" si="0"/>
        <v>0.1667284413037221</v>
      </c>
      <c r="E18" s="1391">
        <v>16410.36</v>
      </c>
      <c r="F18" s="1282">
        <f t="shared" si="1"/>
        <v>0.1975467423740023</v>
      </c>
      <c r="G18" s="1391">
        <v>52810.15</v>
      </c>
      <c r="H18" s="1390">
        <f t="shared" si="2"/>
        <v>0.6357248163222755</v>
      </c>
      <c r="I18" s="37"/>
    </row>
    <row r="19" spans="1:9" ht="12.75">
      <c r="A19" s="1281">
        <v>1997</v>
      </c>
      <c r="B19" s="612">
        <v>47906</v>
      </c>
      <c r="C19" s="1391">
        <v>7751</v>
      </c>
      <c r="D19" s="1284">
        <f t="shared" si="0"/>
        <v>0.1617960172003507</v>
      </c>
      <c r="E19" s="1391">
        <v>8473</v>
      </c>
      <c r="F19" s="1282">
        <f t="shared" si="1"/>
        <v>0.17686719826326555</v>
      </c>
      <c r="G19" s="1391">
        <v>31682</v>
      </c>
      <c r="H19" s="1390">
        <f t="shared" si="2"/>
        <v>0.6613367845363838</v>
      </c>
      <c r="I19" s="37"/>
    </row>
    <row r="20" spans="1:9" ht="12.75">
      <c r="A20" s="1281">
        <v>1998</v>
      </c>
      <c r="B20" s="612">
        <v>49242</v>
      </c>
      <c r="C20" s="1391">
        <v>14432</v>
      </c>
      <c r="D20" s="1284">
        <f t="shared" si="0"/>
        <v>0.2930831404085943</v>
      </c>
      <c r="E20" s="1391">
        <v>6942</v>
      </c>
      <c r="F20" s="1282">
        <f t="shared" si="1"/>
        <v>0.14097721457292556</v>
      </c>
      <c r="G20" s="1391">
        <v>27868</v>
      </c>
      <c r="H20" s="1390">
        <f t="shared" si="2"/>
        <v>0.5659396450184802</v>
      </c>
      <c r="I20" s="37"/>
    </row>
    <row r="21" spans="1:9" ht="12.75">
      <c r="A21" s="1281">
        <v>1999</v>
      </c>
      <c r="B21" s="612">
        <v>54237.35</v>
      </c>
      <c r="C21" s="1391">
        <v>11500.42</v>
      </c>
      <c r="D21" s="1284">
        <f t="shared" si="0"/>
        <v>0.21203875189329863</v>
      </c>
      <c r="E21" s="1391">
        <v>9018.02</v>
      </c>
      <c r="F21" s="1282">
        <f t="shared" si="1"/>
        <v>0.16626955409878988</v>
      </c>
      <c r="G21" s="1391">
        <v>33718.91</v>
      </c>
      <c r="H21" s="1390">
        <f t="shared" si="2"/>
        <v>0.6216916940079116</v>
      </c>
      <c r="I21" s="37"/>
    </row>
    <row r="22" spans="1:9" ht="12.75">
      <c r="A22" s="1281">
        <v>2000</v>
      </c>
      <c r="B22" s="612">
        <v>6565.7</v>
      </c>
      <c r="C22" s="1391">
        <v>1631.24</v>
      </c>
      <c r="D22" s="1284">
        <f t="shared" si="0"/>
        <v>0.2484487564159191</v>
      </c>
      <c r="E22" s="1391">
        <v>1076.77</v>
      </c>
      <c r="F22" s="1282">
        <f t="shared" si="1"/>
        <v>0.16399926892791325</v>
      </c>
      <c r="G22" s="1391">
        <v>3857.69</v>
      </c>
      <c r="H22" s="1390">
        <f t="shared" si="2"/>
        <v>0.5875519746561677</v>
      </c>
      <c r="I22" s="37"/>
    </row>
    <row r="23" spans="1:9" ht="12.75">
      <c r="A23" s="1281">
        <v>2001</v>
      </c>
      <c r="B23" s="612">
        <v>38564.22</v>
      </c>
      <c r="C23" s="1391">
        <v>12776.29</v>
      </c>
      <c r="D23" s="1284">
        <f t="shared" si="0"/>
        <v>0.33129906426215805</v>
      </c>
      <c r="E23" s="1391">
        <v>7253.75</v>
      </c>
      <c r="F23" s="1282">
        <f t="shared" si="1"/>
        <v>0.18809533811393048</v>
      </c>
      <c r="G23" s="1391">
        <v>18534.18</v>
      </c>
      <c r="H23" s="1390">
        <f t="shared" si="2"/>
        <v>0.4806055976239115</v>
      </c>
      <c r="I23" s="37"/>
    </row>
    <row r="24" spans="1:9" ht="12.75">
      <c r="A24" s="1281">
        <v>2002</v>
      </c>
      <c r="B24" s="612">
        <v>142573.39</v>
      </c>
      <c r="C24" s="1391">
        <v>33691.48</v>
      </c>
      <c r="D24" s="1284">
        <f t="shared" si="0"/>
        <v>0.23630973493721374</v>
      </c>
      <c r="E24" s="1391">
        <v>25932.85</v>
      </c>
      <c r="F24" s="1282">
        <f t="shared" si="1"/>
        <v>0.1818912351035491</v>
      </c>
      <c r="G24" s="1391">
        <v>82949.06</v>
      </c>
      <c r="H24" s="1390">
        <f t="shared" si="2"/>
        <v>0.581799029959237</v>
      </c>
      <c r="I24" s="37"/>
    </row>
    <row r="25" spans="1:9" ht="12.75">
      <c r="A25" s="1281">
        <v>2003</v>
      </c>
      <c r="B25" s="612">
        <v>298996</v>
      </c>
      <c r="C25" s="1391">
        <v>34922</v>
      </c>
      <c r="D25" s="1284">
        <f t="shared" si="0"/>
        <v>0.11679754913109205</v>
      </c>
      <c r="E25" s="1391">
        <v>59169</v>
      </c>
      <c r="F25" s="1282">
        <f t="shared" si="1"/>
        <v>0.19789227949537785</v>
      </c>
      <c r="G25" s="1391">
        <v>204905</v>
      </c>
      <c r="H25" s="1390">
        <f t="shared" si="2"/>
        <v>0.6853101713735301</v>
      </c>
      <c r="I25" s="37"/>
    </row>
    <row r="26" spans="1:10" ht="12.75">
      <c r="A26" s="1281">
        <v>2004</v>
      </c>
      <c r="B26" s="612">
        <v>321831</v>
      </c>
      <c r="C26" s="1391">
        <v>34899</v>
      </c>
      <c r="D26" s="1284">
        <f t="shared" si="0"/>
        <v>0.10843890116241132</v>
      </c>
      <c r="E26" s="1391">
        <v>62414</v>
      </c>
      <c r="F26" s="1282">
        <f t="shared" si="1"/>
        <v>0.1939340834164515</v>
      </c>
      <c r="G26" s="1391">
        <v>224517</v>
      </c>
      <c r="H26" s="1390">
        <f t="shared" si="2"/>
        <v>0.6976239082002667</v>
      </c>
      <c r="I26" s="37"/>
      <c r="J26" s="1392"/>
    </row>
    <row r="27" spans="1:10" ht="12.75">
      <c r="A27" s="1281">
        <v>2005</v>
      </c>
      <c r="B27" s="612">
        <v>282953</v>
      </c>
      <c r="C27" s="1391">
        <v>29255</v>
      </c>
      <c r="D27" s="1284">
        <f t="shared" si="0"/>
        <v>0.10339172936848169</v>
      </c>
      <c r="E27" s="1391">
        <v>50825</v>
      </c>
      <c r="F27" s="1282">
        <f t="shared" si="1"/>
        <v>0.17962347103582574</v>
      </c>
      <c r="G27" s="1391">
        <v>202874</v>
      </c>
      <c r="H27" s="1390">
        <f t="shared" si="2"/>
        <v>0.7169883337515418</v>
      </c>
      <c r="I27" s="37"/>
      <c r="J27" s="1392"/>
    </row>
    <row r="28" spans="1:10" ht="12.75" customHeight="1">
      <c r="A28" s="1281">
        <v>2006</v>
      </c>
      <c r="B28" s="612">
        <v>185883.1</v>
      </c>
      <c r="C28" s="1391">
        <v>23881</v>
      </c>
      <c r="D28" s="1284">
        <f t="shared" si="0"/>
        <v>0.12847321784497892</v>
      </c>
      <c r="E28" s="1391">
        <v>31662.56</v>
      </c>
      <c r="F28" s="1282">
        <f t="shared" si="1"/>
        <v>0.17033587238431036</v>
      </c>
      <c r="G28" s="1391">
        <v>130339.39</v>
      </c>
      <c r="H28" s="1390">
        <f t="shared" si="2"/>
        <v>0.7011901028119285</v>
      </c>
      <c r="I28" s="37"/>
      <c r="J28" s="387"/>
    </row>
    <row r="29" spans="1:9" ht="12.75" customHeight="1">
      <c r="A29" s="1393">
        <v>2007</v>
      </c>
      <c r="B29" s="1394">
        <v>116163</v>
      </c>
      <c r="C29" s="1395">
        <v>16996.89</v>
      </c>
      <c r="D29" s="1284">
        <f t="shared" si="0"/>
        <v>0.14631930993517728</v>
      </c>
      <c r="E29" s="1396">
        <v>19998.68</v>
      </c>
      <c r="F29" s="1282">
        <f t="shared" si="1"/>
        <v>0.17216049860971222</v>
      </c>
      <c r="G29" s="1391">
        <v>79168.12</v>
      </c>
      <c r="H29" s="1390">
        <f t="shared" si="2"/>
        <v>0.6815261313843478</v>
      </c>
      <c r="I29" s="9"/>
    </row>
    <row r="30" spans="1:9" ht="12.75" customHeight="1">
      <c r="A30" s="1393">
        <v>2008</v>
      </c>
      <c r="B30" s="1394">
        <f>+C30+E30+G30</f>
        <v>84931.62</v>
      </c>
      <c r="C30" s="1395">
        <v>19242.24</v>
      </c>
      <c r="D30" s="1284">
        <f t="shared" si="0"/>
        <v>0.22656155622605578</v>
      </c>
      <c r="E30" s="1396">
        <v>15396.86</v>
      </c>
      <c r="F30" s="1282">
        <f t="shared" si="1"/>
        <v>0.18128536815852567</v>
      </c>
      <c r="G30" s="1391">
        <v>50292.52</v>
      </c>
      <c r="H30" s="1390">
        <f t="shared" si="2"/>
        <v>0.5921530756154186</v>
      </c>
      <c r="I30" s="9"/>
    </row>
    <row r="31" spans="1:9" ht="12.75" customHeight="1">
      <c r="A31" s="2294">
        <v>2009</v>
      </c>
      <c r="B31" s="1394">
        <v>414303</v>
      </c>
      <c r="C31" s="1395">
        <v>55606.57</v>
      </c>
      <c r="D31" s="1284">
        <f>+C31/$B31</f>
        <v>0.13421715507732263</v>
      </c>
      <c r="E31" s="1396">
        <v>76157.6</v>
      </c>
      <c r="F31" s="1282">
        <f>+E31/$B31</f>
        <v>0.18382101988158425</v>
      </c>
      <c r="G31" s="1391">
        <v>282538</v>
      </c>
      <c r="H31" s="1390">
        <f>+G31/$B31</f>
        <v>0.6819598216764059</v>
      </c>
      <c r="I31" s="9"/>
    </row>
    <row r="32" spans="1:9" ht="12.75" customHeight="1" thickBot="1">
      <c r="A32" s="1397">
        <v>2010</v>
      </c>
      <c r="B32" s="1398">
        <f>+C32+E32+G32</f>
        <v>448953.39</v>
      </c>
      <c r="C32" s="1399">
        <v>63561</v>
      </c>
      <c r="D32" s="2186">
        <f t="shared" si="0"/>
        <v>0.14157594399721538</v>
      </c>
      <c r="E32" s="1400">
        <v>79669.7</v>
      </c>
      <c r="F32" s="2176">
        <f t="shared" si="1"/>
        <v>0.17745650611971098</v>
      </c>
      <c r="G32" s="1401">
        <v>305722.69</v>
      </c>
      <c r="H32" s="2187">
        <f t="shared" si="2"/>
        <v>0.6809675498830736</v>
      </c>
      <c r="I32" s="9"/>
    </row>
    <row r="33" spans="1:9" ht="12.75">
      <c r="A33" s="146"/>
      <c r="B33" s="146"/>
      <c r="C33" s="146"/>
      <c r="D33" s="146"/>
      <c r="E33" s="146"/>
      <c r="F33" s="146"/>
      <c r="G33" s="146"/>
      <c r="H33" s="146"/>
      <c r="I33" s="9"/>
    </row>
    <row r="34" spans="1:7" ht="12.75">
      <c r="A34" s="285" t="s">
        <v>725</v>
      </c>
      <c r="B34" s="1260"/>
      <c r="C34" s="1260"/>
      <c r="D34" s="1260"/>
      <c r="E34" s="1260"/>
      <c r="F34" s="1260"/>
      <c r="G34" s="1260"/>
    </row>
    <row r="35" spans="1:7" ht="12.75">
      <c r="A35" s="285" t="s">
        <v>726</v>
      </c>
      <c r="B35" s="1260"/>
      <c r="C35" s="1260"/>
      <c r="D35" s="1260"/>
      <c r="E35" s="1260"/>
      <c r="F35" s="1260"/>
      <c r="G35" s="1260"/>
    </row>
    <row r="36" spans="1:7" s="13" customFormat="1" ht="12.75">
      <c r="A36" s="1348" t="s">
        <v>244</v>
      </c>
      <c r="B36" s="57"/>
      <c r="C36" s="58"/>
      <c r="D36" s="58"/>
      <c r="E36" s="58"/>
      <c r="F36" s="58"/>
      <c r="G36" s="151"/>
    </row>
    <row r="37" spans="1:6" s="9" customFormat="1" ht="12.75">
      <c r="A37" s="1348" t="s">
        <v>727</v>
      </c>
      <c r="B37" s="58"/>
      <c r="C37" s="58"/>
      <c r="D37" s="146"/>
      <c r="E37" s="151"/>
      <c r="F37" s="146"/>
    </row>
    <row r="38" spans="1:3" ht="12.75">
      <c r="A38" s="1348" t="s">
        <v>733</v>
      </c>
      <c r="B38" s="1392"/>
      <c r="C38" s="387"/>
    </row>
  </sheetData>
  <printOptions/>
  <pageMargins left="0.7" right="0.7" top="0.75" bottom="0.75" header="0.3" footer="0.3"/>
  <pageSetup fitToHeight="1" fitToWidth="1" horizontalDpi="600" verticalDpi="600" orientation="landscape" scale="8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N48"/>
  <sheetViews>
    <sheetView workbookViewId="0" topLeftCell="A1">
      <selection activeCell="A1" sqref="A1:M2"/>
    </sheetView>
  </sheetViews>
  <sheetFormatPr defaultColWidth="9.140625" defaultRowHeight="12.75"/>
  <cols>
    <col min="1" max="1" width="5.7109375" style="0" customWidth="1"/>
    <col min="2" max="2" width="15.140625" style="0" customWidth="1"/>
    <col min="3" max="3" width="18.7109375" style="0" customWidth="1"/>
    <col min="4" max="4" width="13.28125" style="0" customWidth="1"/>
    <col min="5" max="5" width="16.421875" style="0" bestFit="1" customWidth="1"/>
    <col min="6" max="6" width="4.7109375" style="0" customWidth="1"/>
    <col min="7" max="7" width="16.421875" style="0" bestFit="1" customWidth="1"/>
    <col min="8" max="8" width="4.7109375" style="0" customWidth="1"/>
    <col min="9" max="9" width="16.421875" style="0" bestFit="1" customWidth="1"/>
    <col min="10" max="10" width="4.7109375" style="0" customWidth="1"/>
    <col min="11" max="11" width="13.7109375" style="0" customWidth="1"/>
    <col min="12" max="12" width="4.8515625" style="0" customWidth="1"/>
    <col min="13" max="13" width="13.7109375" style="0" customWidth="1"/>
    <col min="14" max="14" width="4.7109375" style="0" customWidth="1"/>
  </cols>
  <sheetData>
    <row r="1" spans="1:14" ht="23.25">
      <c r="A1" s="2558" t="s">
        <v>246</v>
      </c>
      <c r="B1" s="2559"/>
      <c r="C1" s="2559"/>
      <c r="D1" s="2559"/>
      <c r="E1" s="2559"/>
      <c r="F1" s="2559"/>
      <c r="G1" s="2559"/>
      <c r="H1" s="2559"/>
      <c r="I1" s="2559"/>
      <c r="J1" s="2559"/>
      <c r="K1" s="2559"/>
      <c r="L1" s="2559"/>
      <c r="M1" s="2559"/>
      <c r="N1" s="104"/>
    </row>
    <row r="2" spans="1:14" ht="23.25">
      <c r="A2" s="2560"/>
      <c r="B2" s="2561"/>
      <c r="C2" s="2561"/>
      <c r="D2" s="2561"/>
      <c r="E2" s="2561"/>
      <c r="F2" s="2561"/>
      <c r="G2" s="2561"/>
      <c r="H2" s="2561"/>
      <c r="I2" s="2561"/>
      <c r="J2" s="2561"/>
      <c r="K2" s="2561"/>
      <c r="L2" s="2561"/>
      <c r="M2" s="2561"/>
      <c r="N2" s="2480"/>
    </row>
    <row r="3" spans="1:14" ht="20.25">
      <c r="A3" s="2562" t="s">
        <v>9</v>
      </c>
      <c r="B3" s="2563"/>
      <c r="C3" s="2563"/>
      <c r="D3" s="2563"/>
      <c r="E3" s="2563"/>
      <c r="F3" s="2563"/>
      <c r="G3" s="2563"/>
      <c r="H3" s="2563"/>
      <c r="I3" s="2563"/>
      <c r="J3" s="2563"/>
      <c r="K3" s="2563"/>
      <c r="L3" s="2563"/>
      <c r="M3" s="2563"/>
      <c r="N3" s="2467"/>
    </row>
    <row r="4" spans="1:14" ht="20.25">
      <c r="A4" s="2564" t="s">
        <v>228</v>
      </c>
      <c r="B4" s="2565"/>
      <c r="C4" s="2565"/>
      <c r="D4" s="2565"/>
      <c r="E4" s="2565"/>
      <c r="F4" s="2565"/>
      <c r="G4" s="2565"/>
      <c r="H4" s="2565"/>
      <c r="I4" s="2565"/>
      <c r="J4" s="2565"/>
      <c r="K4" s="2565"/>
      <c r="L4" s="2565"/>
      <c r="M4" s="2565"/>
      <c r="N4" s="2467"/>
    </row>
    <row r="5" spans="1:14" ht="8.45" customHeight="1">
      <c r="A5" s="2564"/>
      <c r="B5" s="2565"/>
      <c r="C5" s="2565"/>
      <c r="D5" s="2565"/>
      <c r="E5" s="2565"/>
      <c r="F5" s="2565"/>
      <c r="G5" s="2565"/>
      <c r="H5" s="2565"/>
      <c r="I5" s="2565"/>
      <c r="J5" s="2565"/>
      <c r="K5" s="2565"/>
      <c r="L5" s="2565"/>
      <c r="M5" s="2565"/>
      <c r="N5" s="2481"/>
    </row>
    <row r="6" spans="1:14" ht="12.75">
      <c r="A6" s="105"/>
      <c r="B6" s="106"/>
      <c r="C6" s="107"/>
      <c r="D6" s="106"/>
      <c r="E6" s="106"/>
      <c r="F6" s="106"/>
      <c r="G6" s="106"/>
      <c r="H6" s="106"/>
      <c r="I6" s="106"/>
      <c r="J6" s="106"/>
      <c r="K6" s="106"/>
      <c r="L6" s="106"/>
      <c r="M6" s="106"/>
      <c r="N6" s="108"/>
    </row>
    <row r="7" spans="1:14" ht="12.75">
      <c r="A7" s="2457"/>
      <c r="B7" s="2455"/>
      <c r="C7" s="109"/>
      <c r="D7" s="2455"/>
      <c r="E7" s="2455"/>
      <c r="F7" s="2455"/>
      <c r="G7" s="2455"/>
      <c r="H7" s="2455"/>
      <c r="I7" s="2455"/>
      <c r="J7" s="2455"/>
      <c r="K7" s="2455"/>
      <c r="L7" s="2455"/>
      <c r="M7" s="2455"/>
      <c r="N7" s="2456"/>
    </row>
    <row r="8" spans="1:14" ht="12.75">
      <c r="A8" s="2566" t="s">
        <v>232</v>
      </c>
      <c r="B8" s="2567"/>
      <c r="C8" s="109" t="s">
        <v>247</v>
      </c>
      <c r="D8" s="2455" t="s">
        <v>248</v>
      </c>
      <c r="E8" s="2455"/>
      <c r="F8" s="2455"/>
      <c r="G8" s="2455"/>
      <c r="H8" s="2455"/>
      <c r="I8" s="2568" t="s">
        <v>249</v>
      </c>
      <c r="J8" s="2568"/>
      <c r="K8" s="2568"/>
      <c r="L8" s="2568"/>
      <c r="M8" s="2568" t="s">
        <v>250</v>
      </c>
      <c r="N8" s="2567"/>
    </row>
    <row r="9" spans="1:14" ht="12.75">
      <c r="A9" s="2556" t="s">
        <v>237</v>
      </c>
      <c r="B9" s="2557"/>
      <c r="C9" s="109" t="s">
        <v>251</v>
      </c>
      <c r="D9" s="2455" t="s">
        <v>251</v>
      </c>
      <c r="E9" s="2568" t="s">
        <v>252</v>
      </c>
      <c r="F9" s="2568"/>
      <c r="G9" s="2568" t="s">
        <v>253</v>
      </c>
      <c r="H9" s="2568"/>
      <c r="I9" s="2568" t="s">
        <v>254</v>
      </c>
      <c r="J9" s="2568"/>
      <c r="K9" s="2568" t="s">
        <v>255</v>
      </c>
      <c r="L9" s="2568"/>
      <c r="M9" s="2568" t="s">
        <v>254</v>
      </c>
      <c r="N9" s="2567"/>
    </row>
    <row r="10" spans="1:14" ht="12.75">
      <c r="A10" s="110"/>
      <c r="B10" s="111"/>
      <c r="C10" s="112"/>
      <c r="D10" s="113"/>
      <c r="E10" s="2569" t="s">
        <v>242</v>
      </c>
      <c r="F10" s="2569"/>
      <c r="G10" s="2569" t="s">
        <v>242</v>
      </c>
      <c r="H10" s="2569"/>
      <c r="I10" s="2569" t="s">
        <v>242</v>
      </c>
      <c r="J10" s="2569"/>
      <c r="K10" s="2569" t="s">
        <v>242</v>
      </c>
      <c r="L10" s="2569"/>
      <c r="M10" s="2569" t="s">
        <v>242</v>
      </c>
      <c r="N10" s="2570"/>
    </row>
    <row r="11" spans="1:14" ht="12.75">
      <c r="A11" s="114"/>
      <c r="B11" s="115"/>
      <c r="C11" s="116"/>
      <c r="D11" s="117"/>
      <c r="E11" s="117"/>
      <c r="F11" s="117"/>
      <c r="G11" s="117"/>
      <c r="H11" s="117"/>
      <c r="I11" s="117"/>
      <c r="J11" s="117"/>
      <c r="K11" s="117"/>
      <c r="L11" s="117"/>
      <c r="M11" s="117"/>
      <c r="N11" s="118"/>
    </row>
    <row r="12" spans="1:14" ht="12.75">
      <c r="A12" s="119"/>
      <c r="B12" s="120"/>
      <c r="C12" s="121"/>
      <c r="D12" s="122"/>
      <c r="E12" s="123"/>
      <c r="F12" s="123"/>
      <c r="G12" s="123"/>
      <c r="H12" s="123"/>
      <c r="I12" s="123"/>
      <c r="J12" s="123"/>
      <c r="K12" s="123"/>
      <c r="L12" s="123"/>
      <c r="M12" s="124"/>
      <c r="N12" s="125"/>
    </row>
    <row r="13" spans="1:14" ht="12.75">
      <c r="A13" s="2535"/>
      <c r="B13" s="126" t="s">
        <v>256</v>
      </c>
      <c r="C13" s="127">
        <v>7955</v>
      </c>
      <c r="D13" s="128">
        <v>586</v>
      </c>
      <c r="E13" s="129">
        <v>145.2</v>
      </c>
      <c r="F13" s="129"/>
      <c r="G13" s="129">
        <v>397.4</v>
      </c>
      <c r="H13" s="129"/>
      <c r="I13" s="129">
        <v>252.2</v>
      </c>
      <c r="J13" s="129"/>
      <c r="K13" s="129">
        <v>56.4</v>
      </c>
      <c r="L13" s="130"/>
      <c r="M13" s="129">
        <v>195.8</v>
      </c>
      <c r="N13" s="131"/>
    </row>
    <row r="14" spans="1:14" ht="12.75">
      <c r="A14" s="2535"/>
      <c r="B14" s="126"/>
      <c r="C14" s="127" t="s">
        <v>257</v>
      </c>
      <c r="D14" s="128" t="s">
        <v>257</v>
      </c>
      <c r="E14" s="132"/>
      <c r="F14" s="132"/>
      <c r="G14" s="132"/>
      <c r="H14" s="132"/>
      <c r="I14" s="132"/>
      <c r="J14" s="132"/>
      <c r="K14" s="132"/>
      <c r="L14" s="132"/>
      <c r="M14" s="132"/>
      <c r="N14" s="133"/>
    </row>
    <row r="15" spans="1:14" ht="12.75">
      <c r="A15" s="2535"/>
      <c r="B15" s="126" t="s">
        <v>258</v>
      </c>
      <c r="C15" s="127">
        <v>28025</v>
      </c>
      <c r="D15" s="128">
        <v>622</v>
      </c>
      <c r="E15" s="134">
        <v>513.7</v>
      </c>
      <c r="F15" s="135"/>
      <c r="G15" s="134">
        <v>1257.3</v>
      </c>
      <c r="H15" s="135"/>
      <c r="I15" s="134">
        <v>743.7</v>
      </c>
      <c r="J15" s="135"/>
      <c r="K15" s="134">
        <v>157.8</v>
      </c>
      <c r="L15" s="135"/>
      <c r="M15" s="134">
        <v>585.8</v>
      </c>
      <c r="N15" s="136"/>
    </row>
    <row r="16" spans="1:14" ht="12.75">
      <c r="A16" s="2535"/>
      <c r="B16" s="126"/>
      <c r="C16" s="127"/>
      <c r="D16" s="128"/>
      <c r="E16" s="132"/>
      <c r="F16" s="132"/>
      <c r="G16" s="132"/>
      <c r="H16" s="132"/>
      <c r="I16" s="132"/>
      <c r="J16" s="132"/>
      <c r="K16" s="132"/>
      <c r="L16" s="132"/>
      <c r="M16" s="132"/>
      <c r="N16" s="133"/>
    </row>
    <row r="17" spans="1:14" ht="12.75">
      <c r="A17" s="2535"/>
      <c r="B17" s="126" t="s">
        <v>259</v>
      </c>
      <c r="C17" s="127">
        <v>42599</v>
      </c>
      <c r="D17" s="128">
        <v>537</v>
      </c>
      <c r="E17" s="134">
        <v>649.7</v>
      </c>
      <c r="F17" s="135"/>
      <c r="G17" s="134">
        <v>2351.4</v>
      </c>
      <c r="H17" s="135"/>
      <c r="I17" s="134">
        <v>1701.7</v>
      </c>
      <c r="J17" s="135"/>
      <c r="K17" s="134">
        <v>160.8</v>
      </c>
      <c r="L17" s="135"/>
      <c r="M17" s="134">
        <v>1541</v>
      </c>
      <c r="N17" s="136"/>
    </row>
    <row r="18" spans="1:14" ht="12.75">
      <c r="A18" s="2535"/>
      <c r="B18" s="126"/>
      <c r="C18" s="127"/>
      <c r="D18" s="128"/>
      <c r="E18" s="132"/>
      <c r="F18" s="132"/>
      <c r="G18" s="132"/>
      <c r="H18" s="132"/>
      <c r="I18" s="132"/>
      <c r="J18" s="132"/>
      <c r="K18" s="132"/>
      <c r="L18" s="132"/>
      <c r="M18" s="132"/>
      <c r="N18" s="133"/>
    </row>
    <row r="19" spans="1:14" ht="12.75">
      <c r="A19" s="2535"/>
      <c r="B19" s="126" t="s">
        <v>260</v>
      </c>
      <c r="C19" s="127">
        <v>24171</v>
      </c>
      <c r="D19" s="128">
        <v>694</v>
      </c>
      <c r="E19" s="134">
        <v>2274.8</v>
      </c>
      <c r="F19" s="135"/>
      <c r="G19" s="134">
        <v>5116.8</v>
      </c>
      <c r="H19" s="135"/>
      <c r="I19" s="134">
        <v>2842</v>
      </c>
      <c r="J19" s="135"/>
      <c r="K19" s="134">
        <v>446.9</v>
      </c>
      <c r="L19" s="135"/>
      <c r="M19" s="134">
        <v>2395</v>
      </c>
      <c r="N19" s="136"/>
    </row>
    <row r="20" spans="1:14" ht="12.75" customHeight="1">
      <c r="A20" s="2535"/>
      <c r="B20" s="126"/>
      <c r="C20" s="127"/>
      <c r="D20" s="128"/>
      <c r="E20" s="134"/>
      <c r="F20" s="135"/>
      <c r="G20" s="134"/>
      <c r="H20" s="135"/>
      <c r="I20" s="134"/>
      <c r="J20" s="135"/>
      <c r="K20" s="134"/>
      <c r="L20" s="135"/>
      <c r="M20" s="134"/>
      <c r="N20" s="136"/>
    </row>
    <row r="21" spans="1:14" ht="12.75">
      <c r="A21" s="2535"/>
      <c r="B21" s="126" t="s">
        <v>261</v>
      </c>
      <c r="C21" s="127">
        <v>15089</v>
      </c>
      <c r="D21" s="128">
        <v>444</v>
      </c>
      <c r="E21" s="134">
        <v>1414.1</v>
      </c>
      <c r="F21" s="134"/>
      <c r="G21" s="134">
        <v>2196.9</v>
      </c>
      <c r="H21" s="134"/>
      <c r="I21" s="134">
        <v>782.9</v>
      </c>
      <c r="J21" s="134"/>
      <c r="K21" s="134">
        <v>74.3</v>
      </c>
      <c r="L21" s="134"/>
      <c r="M21" s="134">
        <v>708.5</v>
      </c>
      <c r="N21" s="136"/>
    </row>
    <row r="22" spans="1:14" ht="12.75" customHeight="1">
      <c r="A22" s="2535"/>
      <c r="B22" s="126"/>
      <c r="C22" s="127"/>
      <c r="D22" s="128"/>
      <c r="E22" s="134"/>
      <c r="F22" s="134"/>
      <c r="G22" s="134"/>
      <c r="H22" s="134"/>
      <c r="I22" s="134"/>
      <c r="J22" s="134"/>
      <c r="K22" s="134"/>
      <c r="L22" s="134"/>
      <c r="M22" s="134"/>
      <c r="N22" s="136"/>
    </row>
    <row r="23" spans="1:14" ht="12.75">
      <c r="A23" s="2535"/>
      <c r="B23" s="126">
        <v>2000</v>
      </c>
      <c r="C23" s="127">
        <v>1892</v>
      </c>
      <c r="D23" s="128">
        <v>73</v>
      </c>
      <c r="E23" s="134">
        <v>266.3</v>
      </c>
      <c r="F23" s="134"/>
      <c r="G23" s="134">
        <v>367.2</v>
      </c>
      <c r="H23" s="134"/>
      <c r="I23" s="134">
        <v>100.9</v>
      </c>
      <c r="J23" s="134"/>
      <c r="K23" s="134">
        <v>15.3</v>
      </c>
      <c r="L23" s="134"/>
      <c r="M23" s="134">
        <v>85.6</v>
      </c>
      <c r="N23" s="136"/>
    </row>
    <row r="24" spans="1:14" ht="12.75">
      <c r="A24" s="2535"/>
      <c r="B24" s="126">
        <v>2001</v>
      </c>
      <c r="C24" s="127">
        <v>1748</v>
      </c>
      <c r="D24" s="128">
        <v>117</v>
      </c>
      <c r="E24" s="134">
        <v>2535.5</v>
      </c>
      <c r="F24" s="134"/>
      <c r="G24" s="134">
        <v>3686.1</v>
      </c>
      <c r="H24" s="134"/>
      <c r="I24" s="134">
        <v>1150.7</v>
      </c>
      <c r="J24" s="134"/>
      <c r="K24" s="134">
        <v>184.9</v>
      </c>
      <c r="L24" s="134"/>
      <c r="M24" s="134">
        <v>965.8</v>
      </c>
      <c r="N24" s="136"/>
    </row>
    <row r="25" spans="1:14" ht="12.75">
      <c r="A25" s="2535"/>
      <c r="B25" s="126">
        <v>2002</v>
      </c>
      <c r="C25" s="127">
        <v>1452</v>
      </c>
      <c r="D25" s="128">
        <v>186</v>
      </c>
      <c r="E25" s="134">
        <v>4520.3</v>
      </c>
      <c r="F25" s="134"/>
      <c r="G25" s="134">
        <v>8309.6</v>
      </c>
      <c r="H25" s="134"/>
      <c r="I25" s="134">
        <v>3789.3</v>
      </c>
      <c r="J25" s="134"/>
      <c r="K25" s="134">
        <v>283.6</v>
      </c>
      <c r="L25" s="134"/>
      <c r="M25" s="134">
        <v>3505.8</v>
      </c>
      <c r="N25" s="136"/>
    </row>
    <row r="26" spans="1:14" ht="12.75">
      <c r="A26" s="2535"/>
      <c r="B26" s="126">
        <v>2003</v>
      </c>
      <c r="C26" s="127">
        <v>1203</v>
      </c>
      <c r="D26" s="128">
        <v>170</v>
      </c>
      <c r="E26" s="134">
        <v>6947.3</v>
      </c>
      <c r="F26" s="134"/>
      <c r="G26" s="134">
        <v>13399.9</v>
      </c>
      <c r="H26" s="134"/>
      <c r="I26" s="134">
        <v>6452.7</v>
      </c>
      <c r="J26" s="134"/>
      <c r="K26" s="134">
        <v>202.5</v>
      </c>
      <c r="L26" s="134"/>
      <c r="M26" s="134">
        <v>6250.2</v>
      </c>
      <c r="N26" s="136"/>
    </row>
    <row r="27" spans="1:14" ht="12.75">
      <c r="A27" s="2535"/>
      <c r="B27" s="126">
        <v>2004</v>
      </c>
      <c r="C27" s="127">
        <v>1198</v>
      </c>
      <c r="D27" s="128">
        <v>164</v>
      </c>
      <c r="E27" s="134">
        <v>2848.2</v>
      </c>
      <c r="F27" s="134"/>
      <c r="G27" s="134">
        <v>6116.4</v>
      </c>
      <c r="H27" s="134"/>
      <c r="I27" s="134">
        <v>3268.2</v>
      </c>
      <c r="J27" s="134"/>
      <c r="K27" s="134">
        <v>526.6</v>
      </c>
      <c r="L27" s="134"/>
      <c r="M27" s="134">
        <v>2741.6</v>
      </c>
      <c r="N27" s="136"/>
    </row>
    <row r="28" spans="1:14" ht="12.75">
      <c r="A28" s="2535"/>
      <c r="B28" s="126">
        <v>2005</v>
      </c>
      <c r="C28" s="127">
        <v>1108</v>
      </c>
      <c r="D28" s="128">
        <v>126</v>
      </c>
      <c r="E28" s="134">
        <v>10239.9</v>
      </c>
      <c r="F28" s="135"/>
      <c r="G28" s="134">
        <v>21541.1</v>
      </c>
      <c r="H28" s="135"/>
      <c r="I28" s="134">
        <v>11301.2</v>
      </c>
      <c r="J28" s="135"/>
      <c r="K28" s="134">
        <v>1796.5</v>
      </c>
      <c r="L28" s="135"/>
      <c r="M28" s="134">
        <v>9504.7</v>
      </c>
      <c r="N28" s="133"/>
    </row>
    <row r="29" spans="1:14" ht="12.75">
      <c r="A29" s="2535"/>
      <c r="B29" s="126">
        <v>2006</v>
      </c>
      <c r="C29" s="127">
        <v>1247</v>
      </c>
      <c r="D29" s="128">
        <v>88</v>
      </c>
      <c r="E29" s="134">
        <v>2353.9</v>
      </c>
      <c r="F29" s="135"/>
      <c r="G29" s="134">
        <v>4588.3</v>
      </c>
      <c r="H29" s="135"/>
      <c r="I29" s="134">
        <v>2234.4</v>
      </c>
      <c r="J29" s="135"/>
      <c r="K29" s="134">
        <v>1324</v>
      </c>
      <c r="L29" s="135"/>
      <c r="M29" s="134">
        <v>910.4</v>
      </c>
      <c r="N29" s="133"/>
    </row>
    <row r="30" spans="1:14" ht="12.75">
      <c r="A30" s="2535"/>
      <c r="B30" s="126">
        <v>2007</v>
      </c>
      <c r="C30" s="127">
        <v>1233</v>
      </c>
      <c r="D30" s="128">
        <v>75</v>
      </c>
      <c r="E30" s="134">
        <v>629.4</v>
      </c>
      <c r="F30" s="135"/>
      <c r="G30" s="134">
        <v>972.6</v>
      </c>
      <c r="H30" s="135"/>
      <c r="I30" s="134">
        <v>343.2</v>
      </c>
      <c r="J30" s="135"/>
      <c r="K30" s="134">
        <v>29.9</v>
      </c>
      <c r="L30" s="135"/>
      <c r="M30" s="134">
        <v>313.4</v>
      </c>
      <c r="N30" s="133"/>
    </row>
    <row r="31" spans="1:14" ht="12.75">
      <c r="A31" s="2535"/>
      <c r="B31" s="126">
        <v>2008</v>
      </c>
      <c r="C31" s="127">
        <v>1405</v>
      </c>
      <c r="D31" s="128">
        <v>78</v>
      </c>
      <c r="E31" s="134">
        <v>535</v>
      </c>
      <c r="F31" s="135"/>
      <c r="G31" s="134">
        <v>816.9</v>
      </c>
      <c r="H31" s="135"/>
      <c r="I31" s="134">
        <v>281.9</v>
      </c>
      <c r="J31" s="135"/>
      <c r="K31" s="134">
        <v>28.4</v>
      </c>
      <c r="L31" s="135"/>
      <c r="M31" s="134">
        <v>253.6</v>
      </c>
      <c r="N31" s="133"/>
    </row>
    <row r="32" spans="1:14" ht="12.75">
      <c r="A32" s="2535"/>
      <c r="B32" s="126">
        <v>2009</v>
      </c>
      <c r="C32" s="127">
        <v>1294</v>
      </c>
      <c r="D32" s="128">
        <v>175</v>
      </c>
      <c r="E32" s="134">
        <v>10012</v>
      </c>
      <c r="F32" s="135"/>
      <c r="G32" s="134">
        <v>18779.5</v>
      </c>
      <c r="H32" s="135"/>
      <c r="I32" s="134">
        <v>8767.5</v>
      </c>
      <c r="J32" s="135"/>
      <c r="K32" s="134">
        <v>769.8</v>
      </c>
      <c r="L32" s="135"/>
      <c r="M32" s="134">
        <v>7997.7</v>
      </c>
      <c r="N32" s="133"/>
    </row>
    <row r="33" spans="1:14" ht="12.75">
      <c r="A33" s="2535"/>
      <c r="B33" s="126">
        <v>2010</v>
      </c>
      <c r="C33" s="127">
        <v>1308</v>
      </c>
      <c r="D33" s="128">
        <v>112</v>
      </c>
      <c r="E33" s="134">
        <v>1231.1</v>
      </c>
      <c r="F33" s="135"/>
      <c r="G33" s="134">
        <v>2369</v>
      </c>
      <c r="H33" s="135"/>
      <c r="I33" s="134">
        <v>1138</v>
      </c>
      <c r="J33" s="135"/>
      <c r="K33" s="134">
        <v>83.6</v>
      </c>
      <c r="L33" s="135"/>
      <c r="M33" s="134">
        <v>1054.4</v>
      </c>
      <c r="N33" s="133"/>
    </row>
    <row r="34" spans="1:14" ht="12.75">
      <c r="A34" s="2535"/>
      <c r="B34" s="126">
        <v>2011</v>
      </c>
      <c r="C34" s="127">
        <v>1400</v>
      </c>
      <c r="D34" s="128">
        <v>45</v>
      </c>
      <c r="E34" s="134">
        <v>617.1</v>
      </c>
      <c r="F34" s="135"/>
      <c r="G34" s="134">
        <v>1138.1</v>
      </c>
      <c r="H34" s="135"/>
      <c r="I34" s="134">
        <v>521</v>
      </c>
      <c r="J34" s="135"/>
      <c r="K34" s="134">
        <v>9.2</v>
      </c>
      <c r="L34" s="135"/>
      <c r="M34" s="134">
        <v>511.8</v>
      </c>
      <c r="N34" s="133"/>
    </row>
    <row r="35" spans="1:14" ht="12.75">
      <c r="A35" s="2535"/>
      <c r="B35" s="126" t="s">
        <v>262</v>
      </c>
      <c r="C35" s="127">
        <f>SUM(C13:C34)</f>
        <v>134327</v>
      </c>
      <c r="D35" s="128">
        <f>SUM(D13:D34)</f>
        <v>4292</v>
      </c>
      <c r="E35" s="129">
        <v>47733.2</v>
      </c>
      <c r="F35" s="130"/>
      <c r="G35" s="129">
        <v>93404.7</v>
      </c>
      <c r="H35" s="129"/>
      <c r="I35" s="129">
        <f>SUM(I13:I34)</f>
        <v>45671.5</v>
      </c>
      <c r="J35" s="129"/>
      <c r="K35" s="129">
        <v>6150.4</v>
      </c>
      <c r="L35" s="129"/>
      <c r="M35" s="129">
        <f>SUM(M13:M34)</f>
        <v>39521.100000000006</v>
      </c>
      <c r="N35" s="133"/>
    </row>
    <row r="36" spans="1:14" ht="12.75">
      <c r="A36" s="137"/>
      <c r="B36" s="138"/>
      <c r="C36" s="139"/>
      <c r="D36" s="140"/>
      <c r="E36" s="141"/>
      <c r="F36" s="141"/>
      <c r="G36" s="141"/>
      <c r="H36" s="141"/>
      <c r="I36" s="141"/>
      <c r="J36" s="141"/>
      <c r="K36" s="141"/>
      <c r="L36" s="141"/>
      <c r="M36" s="141"/>
      <c r="N36" s="142"/>
    </row>
    <row r="37" spans="1:14" ht="12.75">
      <c r="A37" s="143"/>
      <c r="B37" s="143"/>
      <c r="C37" s="144"/>
      <c r="D37" s="144"/>
      <c r="E37" s="145"/>
      <c r="F37" s="145"/>
      <c r="G37" s="145"/>
      <c r="H37" s="145"/>
      <c r="I37" s="145"/>
      <c r="J37" s="145"/>
      <c r="K37" s="145"/>
      <c r="L37" s="145"/>
      <c r="M37" s="145"/>
      <c r="N37" s="146"/>
    </row>
    <row r="38" spans="1:14" ht="12.75">
      <c r="A38" s="57" t="s">
        <v>263</v>
      </c>
      <c r="B38" s="13"/>
      <c r="C38" s="58"/>
      <c r="D38" s="144"/>
      <c r="E38" s="58"/>
      <c r="F38" s="58"/>
      <c r="G38" s="58"/>
      <c r="H38" s="58"/>
      <c r="I38" s="147"/>
      <c r="J38" s="58"/>
      <c r="K38" s="147"/>
      <c r="L38" s="58"/>
      <c r="M38" s="58"/>
      <c r="N38" s="58"/>
    </row>
    <row r="39" spans="1:14" ht="12.75">
      <c r="A39" s="57" t="s">
        <v>244</v>
      </c>
      <c r="B39" s="13"/>
      <c r="C39" s="58"/>
      <c r="D39" s="58"/>
      <c r="E39" s="58"/>
      <c r="F39" s="58"/>
      <c r="G39" s="58"/>
      <c r="H39" s="58"/>
      <c r="I39" s="58"/>
      <c r="J39" s="58"/>
      <c r="K39" s="148"/>
      <c r="L39" s="58"/>
      <c r="M39" s="58"/>
      <c r="N39" s="58"/>
    </row>
    <row r="40" spans="1:14" ht="12.75">
      <c r="A40" s="57" t="s">
        <v>264</v>
      </c>
      <c r="B40" s="13"/>
      <c r="C40" s="58"/>
      <c r="D40" s="58"/>
      <c r="E40" s="58"/>
      <c r="F40" s="58"/>
      <c r="G40" s="58"/>
      <c r="H40" s="58"/>
      <c r="I40" s="58"/>
      <c r="J40" s="58"/>
      <c r="K40" s="148"/>
      <c r="L40" s="58"/>
      <c r="M40" s="58"/>
      <c r="N40" s="58"/>
    </row>
    <row r="41" spans="1:14" ht="12.75">
      <c r="A41" s="57" t="s">
        <v>265</v>
      </c>
      <c r="B41" s="13"/>
      <c r="C41" s="58"/>
      <c r="D41" s="58"/>
      <c r="E41" s="58"/>
      <c r="F41" s="58"/>
      <c r="G41" s="58"/>
      <c r="H41" s="58"/>
      <c r="I41" s="58"/>
      <c r="J41" s="58"/>
      <c r="K41" s="148"/>
      <c r="L41" s="58"/>
      <c r="M41" s="58"/>
      <c r="N41" s="58"/>
    </row>
    <row r="42" spans="1:14" ht="12.75">
      <c r="A42" s="57" t="s">
        <v>266</v>
      </c>
      <c r="B42" s="13"/>
      <c r="C42" s="58"/>
      <c r="D42" s="58"/>
      <c r="E42" s="58"/>
      <c r="F42" s="58"/>
      <c r="G42" s="58"/>
      <c r="H42" s="58"/>
      <c r="I42" s="58"/>
      <c r="J42" s="58"/>
      <c r="K42" s="148"/>
      <c r="L42" s="58"/>
      <c r="M42" s="58"/>
      <c r="N42" s="58"/>
    </row>
    <row r="43" spans="1:14" ht="12.75">
      <c r="A43" s="57" t="s">
        <v>267</v>
      </c>
      <c r="B43" s="13"/>
      <c r="C43" s="58"/>
      <c r="D43" s="58"/>
      <c r="E43" s="58"/>
      <c r="F43" s="58"/>
      <c r="G43" s="58"/>
      <c r="H43" s="58"/>
      <c r="I43" s="58"/>
      <c r="J43" s="58"/>
      <c r="K43" s="148"/>
      <c r="L43" s="58"/>
      <c r="M43" s="58"/>
      <c r="N43" s="58"/>
    </row>
    <row r="44" spans="1:14" ht="12.75">
      <c r="A44" s="57" t="s">
        <v>268</v>
      </c>
      <c r="B44" s="13"/>
      <c r="C44" s="58"/>
      <c r="D44" s="58"/>
      <c r="E44" s="58"/>
      <c r="F44" s="58"/>
      <c r="G44" s="58"/>
      <c r="H44" s="58"/>
      <c r="I44" s="58"/>
      <c r="J44" s="58"/>
      <c r="K44" s="149"/>
      <c r="L44" s="58"/>
      <c r="M44" s="58"/>
      <c r="N44" s="58"/>
    </row>
    <row r="45" spans="1:14" ht="12.75">
      <c r="A45" s="57" t="s">
        <v>269</v>
      </c>
      <c r="B45" s="13"/>
      <c r="C45" s="58"/>
      <c r="D45" s="58"/>
      <c r="E45" s="58"/>
      <c r="F45" s="58"/>
      <c r="G45" s="58"/>
      <c r="H45" s="58"/>
      <c r="I45" s="58"/>
      <c r="J45" s="58"/>
      <c r="K45" s="149"/>
      <c r="L45" s="58"/>
      <c r="M45" s="58"/>
      <c r="N45" s="58"/>
    </row>
    <row r="46" spans="1:14" ht="12.75">
      <c r="A46" s="2448" t="s">
        <v>270</v>
      </c>
      <c r="B46" s="13"/>
      <c r="C46" s="58"/>
      <c r="D46" s="58"/>
      <c r="E46" s="58"/>
      <c r="F46" s="58"/>
      <c r="G46" s="58"/>
      <c r="H46" s="58"/>
      <c r="I46" s="58"/>
      <c r="J46" s="58"/>
      <c r="K46" s="149"/>
      <c r="L46" s="58"/>
      <c r="M46" s="58"/>
      <c r="N46" s="58"/>
    </row>
    <row r="47" spans="1:14" ht="12.75">
      <c r="A47" s="150" t="s">
        <v>271</v>
      </c>
      <c r="B47" s="13"/>
      <c r="C47" s="151"/>
      <c r="D47" s="151"/>
      <c r="E47" s="151"/>
      <c r="F47" s="151"/>
      <c r="G47" s="151"/>
      <c r="H47" s="151"/>
      <c r="I47" s="151"/>
      <c r="J47" s="151"/>
      <c r="K47" s="152"/>
      <c r="L47" s="151"/>
      <c r="M47" s="151"/>
      <c r="N47" s="151"/>
    </row>
    <row r="48" spans="3:13" ht="12.75">
      <c r="C48" s="153"/>
      <c r="D48" s="153"/>
      <c r="E48" s="154"/>
      <c r="F48" s="154"/>
      <c r="G48" s="154"/>
      <c r="H48" s="154"/>
      <c r="I48" s="154"/>
      <c r="J48" s="154"/>
      <c r="K48" s="154"/>
      <c r="L48" s="154"/>
      <c r="M48" s="154"/>
    </row>
  </sheetData>
  <mergeCells count="19">
    <mergeCell ref="M10:N10"/>
    <mergeCell ref="E9:F9"/>
    <mergeCell ref="G9:H9"/>
    <mergeCell ref="I9:J9"/>
    <mergeCell ref="K9:L9"/>
    <mergeCell ref="E10:F10"/>
    <mergeCell ref="G10:H10"/>
    <mergeCell ref="I10:J10"/>
    <mergeCell ref="K10:L10"/>
    <mergeCell ref="M9:N9"/>
    <mergeCell ref="A9:B9"/>
    <mergeCell ref="A1:M2"/>
    <mergeCell ref="A3:M3"/>
    <mergeCell ref="A4:M4"/>
    <mergeCell ref="A5:M5"/>
    <mergeCell ref="A8:B8"/>
    <mergeCell ref="I8:J8"/>
    <mergeCell ref="K8:L8"/>
    <mergeCell ref="M8:N8"/>
  </mergeCells>
  <printOptions/>
  <pageMargins left="0.7" right="0.7" top="0.75" bottom="0.75" header="0.3" footer="0.3"/>
  <pageSetup fitToHeight="1" fitToWidth="1" horizontalDpi="600" verticalDpi="600" orientation="landscape" scale="81"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pageSetUpPr fitToPage="1"/>
  </sheetPr>
  <dimension ref="A1:Z53"/>
  <sheetViews>
    <sheetView workbookViewId="0" topLeftCell="B1">
      <selection activeCell="C40" sqref="C40:Q53"/>
    </sheetView>
  </sheetViews>
  <sheetFormatPr defaultColWidth="9.140625" defaultRowHeight="12.75"/>
  <cols>
    <col min="1" max="1" width="6.7109375" style="0" customWidth="1"/>
    <col min="2" max="2" width="25.7109375" style="0" customWidth="1"/>
    <col min="3" max="3" width="11.140625" style="387" customWidth="1"/>
    <col min="4" max="4" width="3.57421875" style="0" customWidth="1"/>
    <col min="5" max="5" width="15.140625" style="0" customWidth="1"/>
    <col min="6" max="6" width="10.8515625" style="387" customWidth="1"/>
    <col min="7" max="7" width="4.140625" style="0" customWidth="1"/>
    <col min="8" max="8" width="7.7109375" style="0" customWidth="1"/>
    <col min="9" max="9" width="4.140625" style="0" customWidth="1"/>
    <col min="10" max="10" width="12.140625" style="0" customWidth="1"/>
    <col min="11" max="11" width="4.140625" style="0" customWidth="1"/>
    <col min="12" max="12" width="7.7109375" style="0" customWidth="1"/>
    <col min="13" max="13" width="4.00390625" style="0" customWidth="1"/>
    <col min="14" max="14" width="10.28125" style="0" customWidth="1"/>
    <col min="15" max="15" width="3.8515625" style="0" customWidth="1"/>
    <col min="16" max="16" width="15.28125" style="0" customWidth="1"/>
    <col min="17" max="17" width="10.28125" style="0" customWidth="1"/>
    <col min="18" max="18" width="3.7109375" style="0" customWidth="1"/>
    <col min="19" max="19" width="14.7109375" style="0" customWidth="1"/>
    <col min="21" max="21" width="23.57421875" style="0" bestFit="1" customWidth="1"/>
  </cols>
  <sheetData>
    <row r="1" spans="1:20" ht="12.75">
      <c r="A1" s="6"/>
      <c r="B1" s="7"/>
      <c r="C1" s="1402"/>
      <c r="D1" s="7"/>
      <c r="E1" s="7"/>
      <c r="F1" s="1402"/>
      <c r="G1" s="7"/>
      <c r="H1" s="7"/>
      <c r="I1" s="7"/>
      <c r="J1" s="7"/>
      <c r="K1" s="7"/>
      <c r="L1" s="7"/>
      <c r="M1" s="7"/>
      <c r="N1" s="7"/>
      <c r="O1" s="7"/>
      <c r="P1" s="7"/>
      <c r="Q1" s="7"/>
      <c r="R1" s="7"/>
      <c r="S1" s="8"/>
      <c r="T1" s="9"/>
    </row>
    <row r="2" spans="1:20" ht="23.25">
      <c r="A2" s="687" t="s">
        <v>739</v>
      </c>
      <c r="B2" s="567"/>
      <c r="C2" s="1403"/>
      <c r="D2" s="1404"/>
      <c r="E2" s="567"/>
      <c r="F2" s="1403"/>
      <c r="G2" s="1404"/>
      <c r="H2" s="567"/>
      <c r="I2" s="567"/>
      <c r="J2" s="1404"/>
      <c r="K2" s="1404"/>
      <c r="L2" s="567"/>
      <c r="M2" s="567"/>
      <c r="N2" s="1404"/>
      <c r="O2" s="1404"/>
      <c r="P2" s="567"/>
      <c r="Q2" s="1404"/>
      <c r="R2" s="1404"/>
      <c r="S2" s="568"/>
      <c r="T2" s="13"/>
    </row>
    <row r="3" spans="1:20" ht="20.25">
      <c r="A3" s="10" t="s">
        <v>128</v>
      </c>
      <c r="B3" s="567"/>
      <c r="C3" s="1403"/>
      <c r="D3" s="567"/>
      <c r="E3" s="567"/>
      <c r="F3" s="1403"/>
      <c r="G3" s="567"/>
      <c r="H3" s="567"/>
      <c r="I3" s="567"/>
      <c r="J3" s="567"/>
      <c r="K3" s="567"/>
      <c r="L3" s="567"/>
      <c r="M3" s="567"/>
      <c r="N3" s="567"/>
      <c r="O3" s="567"/>
      <c r="P3" s="567"/>
      <c r="Q3" s="567"/>
      <c r="R3" s="567"/>
      <c r="S3" s="568"/>
      <c r="T3" s="9"/>
    </row>
    <row r="4" spans="1:20" ht="20.25">
      <c r="A4" s="10" t="s">
        <v>228</v>
      </c>
      <c r="B4" s="1404"/>
      <c r="C4" s="1403"/>
      <c r="D4" s="567"/>
      <c r="E4" s="567"/>
      <c r="F4" s="1403"/>
      <c r="G4" s="567"/>
      <c r="H4" s="567"/>
      <c r="I4" s="567"/>
      <c r="J4" s="567"/>
      <c r="K4" s="567"/>
      <c r="L4" s="567"/>
      <c r="M4" s="567"/>
      <c r="N4" s="567"/>
      <c r="O4" s="567"/>
      <c r="P4" s="567"/>
      <c r="Q4" s="567"/>
      <c r="R4" s="567"/>
      <c r="S4" s="568"/>
      <c r="T4" s="9"/>
    </row>
    <row r="5" spans="1:20" ht="12.75">
      <c r="A5" s="1405"/>
      <c r="B5" s="156"/>
      <c r="C5" s="1406"/>
      <c r="D5" s="156"/>
      <c r="E5" s="156"/>
      <c r="F5" s="1406"/>
      <c r="G5" s="156"/>
      <c r="H5" s="156"/>
      <c r="I5" s="156"/>
      <c r="J5" s="156"/>
      <c r="K5" s="156"/>
      <c r="L5" s="156"/>
      <c r="M5" s="156"/>
      <c r="N5" s="156"/>
      <c r="O5" s="156"/>
      <c r="P5" s="156"/>
      <c r="Q5" s="156"/>
      <c r="R5" s="156"/>
      <c r="S5" s="1407"/>
      <c r="T5" s="9"/>
    </row>
    <row r="6" spans="1:20" ht="12.75">
      <c r="A6" s="691"/>
      <c r="B6" s="160"/>
      <c r="C6" s="1408"/>
      <c r="D6" s="160"/>
      <c r="E6" s="160"/>
      <c r="F6" s="1409"/>
      <c r="G6" s="160"/>
      <c r="H6" s="160"/>
      <c r="I6" s="160"/>
      <c r="J6" s="1410"/>
      <c r="K6" s="160"/>
      <c r="L6" s="160"/>
      <c r="M6" s="160"/>
      <c r="N6" s="1410"/>
      <c r="O6" s="160"/>
      <c r="P6" s="1411"/>
      <c r="Q6" s="1410"/>
      <c r="R6" s="160"/>
      <c r="S6" s="1412"/>
      <c r="T6" s="37"/>
    </row>
    <row r="7" spans="1:20" ht="12.75">
      <c r="A7" s="2751" t="s">
        <v>740</v>
      </c>
      <c r="B7" s="2752"/>
      <c r="C7" s="1413" t="s">
        <v>298</v>
      </c>
      <c r="D7" s="1414"/>
      <c r="E7" s="1414"/>
      <c r="F7" s="2753" t="s">
        <v>176</v>
      </c>
      <c r="G7" s="2754"/>
      <c r="H7" s="2754"/>
      <c r="I7" s="2755"/>
      <c r="J7" s="2753" t="s">
        <v>741</v>
      </c>
      <c r="K7" s="2754"/>
      <c r="L7" s="2754"/>
      <c r="M7" s="2755"/>
      <c r="N7" s="1415" t="s">
        <v>720</v>
      </c>
      <c r="O7" s="1414"/>
      <c r="P7" s="1416"/>
      <c r="Q7" s="1415" t="s">
        <v>721</v>
      </c>
      <c r="R7" s="1414"/>
      <c r="S7" s="1417"/>
      <c r="T7" s="79"/>
    </row>
    <row r="8" spans="1:20" ht="12.75">
      <c r="A8" s="2756"/>
      <c r="B8" s="2617"/>
      <c r="C8" s="1418"/>
      <c r="D8" s="2505"/>
      <c r="E8" s="1419"/>
      <c r="F8" s="2757" t="s">
        <v>438</v>
      </c>
      <c r="G8" s="2758"/>
      <c r="H8" s="2758"/>
      <c r="I8" s="2759"/>
      <c r="J8" s="2757" t="s">
        <v>242</v>
      </c>
      <c r="K8" s="2758"/>
      <c r="L8" s="2758"/>
      <c r="M8" s="2759"/>
      <c r="N8" s="1420" t="s">
        <v>242</v>
      </c>
      <c r="O8" s="1421"/>
      <c r="P8" s="1422"/>
      <c r="Q8" s="1420" t="s">
        <v>242</v>
      </c>
      <c r="R8" s="1421"/>
      <c r="S8" s="1423"/>
      <c r="T8" s="79"/>
    </row>
    <row r="9" spans="1:20" ht="12.75">
      <c r="A9" s="706"/>
      <c r="B9" s="1424"/>
      <c r="C9" s="1425"/>
      <c r="D9" s="1426"/>
      <c r="E9" s="1426"/>
      <c r="F9" s="1427"/>
      <c r="G9" s="1426"/>
      <c r="H9" s="1426"/>
      <c r="I9" s="1426"/>
      <c r="J9" s="1428"/>
      <c r="K9" s="1426"/>
      <c r="L9" s="1426"/>
      <c r="M9" s="1426"/>
      <c r="N9" s="1428"/>
      <c r="O9" s="1426"/>
      <c r="P9" s="1429"/>
      <c r="Q9" s="1428"/>
      <c r="R9" s="1426"/>
      <c r="S9" s="1430"/>
      <c r="T9" s="32"/>
    </row>
    <row r="10" spans="1:26" ht="12.75">
      <c r="A10" s="711"/>
      <c r="B10" s="1431"/>
      <c r="C10" s="1432"/>
      <c r="D10" s="1433"/>
      <c r="E10" s="718"/>
      <c r="F10" s="1434"/>
      <c r="G10" s="1433"/>
      <c r="H10" s="718" t="s">
        <v>257</v>
      </c>
      <c r="I10" s="718"/>
      <c r="J10" s="1435"/>
      <c r="K10" s="1433"/>
      <c r="L10" s="718"/>
      <c r="M10" s="718"/>
      <c r="N10" s="1436"/>
      <c r="O10" s="1433"/>
      <c r="P10" s="718"/>
      <c r="Q10" s="1435"/>
      <c r="R10" s="1433"/>
      <c r="S10" s="1437"/>
      <c r="T10" s="9"/>
      <c r="Z10" s="387"/>
    </row>
    <row r="11" spans="1:26" ht="12.75">
      <c r="A11" s="2500"/>
      <c r="B11" s="1438" t="s">
        <v>742</v>
      </c>
      <c r="C11" s="466">
        <v>279</v>
      </c>
      <c r="D11" s="1439"/>
      <c r="E11" s="1239">
        <f>+C11/C$24</f>
        <v>0.010577396974636994</v>
      </c>
      <c r="F11" s="466">
        <v>131.76589473192564</v>
      </c>
      <c r="G11" s="1439"/>
      <c r="H11" s="1440">
        <f aca="true" t="shared" si="0" ref="H11:H23">+F11/F$24</f>
        <v>0.003939598477675385</v>
      </c>
      <c r="I11" s="1441"/>
      <c r="J11" s="1442">
        <v>12509.9</v>
      </c>
      <c r="K11" s="1439"/>
      <c r="L11" s="1443">
        <f>J11/$J$24</f>
        <v>0.005674477533273377</v>
      </c>
      <c r="M11" s="1441"/>
      <c r="N11" s="651">
        <v>8178.13</v>
      </c>
      <c r="O11" s="1439"/>
      <c r="P11" s="1239">
        <f>N11/$N$24</f>
        <v>0.018215960567371153</v>
      </c>
      <c r="Q11" s="1444" t="s">
        <v>279</v>
      </c>
      <c r="R11" s="467"/>
      <c r="S11" s="1445" t="s">
        <v>743</v>
      </c>
      <c r="T11" s="37"/>
      <c r="Z11" s="387"/>
    </row>
    <row r="12" spans="1:26" ht="12.75">
      <c r="A12" s="2500"/>
      <c r="B12" s="1438" t="s">
        <v>744</v>
      </c>
      <c r="C12" s="466">
        <v>481</v>
      </c>
      <c r="D12" s="1439"/>
      <c r="E12" s="1239">
        <f aca="true" t="shared" si="1" ref="E12:E23">+C12/C$24</f>
        <v>0.018235584031542632</v>
      </c>
      <c r="F12" s="466">
        <v>234.76968996348714</v>
      </c>
      <c r="G12" s="1439"/>
      <c r="H12" s="1440">
        <f t="shared" si="0"/>
        <v>0.007019254224062746</v>
      </c>
      <c r="I12" s="1441"/>
      <c r="J12" s="466">
        <v>19789.62</v>
      </c>
      <c r="K12" s="1439"/>
      <c r="L12" s="1443">
        <f aca="true" t="shared" si="2" ref="L12:L23">J12/$J$24</f>
        <v>0.008976550898249985</v>
      </c>
      <c r="M12" s="1446"/>
      <c r="N12" s="657">
        <v>10914.87</v>
      </c>
      <c r="O12" s="1439"/>
      <c r="P12" s="1239">
        <f aca="true" t="shared" si="3" ref="P12:P17">N12/$N$24</f>
        <v>0.024311773170392546</v>
      </c>
      <c r="Q12" s="1444" t="s">
        <v>279</v>
      </c>
      <c r="R12" s="467"/>
      <c r="S12" s="1445" t="s">
        <v>743</v>
      </c>
      <c r="T12" s="37"/>
      <c r="Z12" s="387"/>
    </row>
    <row r="13" spans="1:26" ht="12.75">
      <c r="A13" s="2500"/>
      <c r="B13" s="1438" t="s">
        <v>745</v>
      </c>
      <c r="C13" s="466">
        <v>1674</v>
      </c>
      <c r="D13" s="1439"/>
      <c r="E13" s="1239">
        <f t="shared" si="1"/>
        <v>0.06346438184782197</v>
      </c>
      <c r="F13" s="466">
        <v>2040.435177562431</v>
      </c>
      <c r="G13" s="1439"/>
      <c r="H13" s="1440">
        <f t="shared" si="0"/>
        <v>0.061005887264488065</v>
      </c>
      <c r="I13" s="1441"/>
      <c r="J13" s="466">
        <v>97869.41</v>
      </c>
      <c r="K13" s="1439"/>
      <c r="L13" s="1443">
        <f t="shared" si="2"/>
        <v>0.04439346183740244</v>
      </c>
      <c r="M13" s="1441"/>
      <c r="N13" s="657">
        <v>42094.11</v>
      </c>
      <c r="O13" s="1439"/>
      <c r="P13" s="1239">
        <f t="shared" si="3"/>
        <v>0.09376038872927964</v>
      </c>
      <c r="Q13" s="1444" t="s">
        <v>279</v>
      </c>
      <c r="R13" s="467"/>
      <c r="S13" s="1445" t="s">
        <v>743</v>
      </c>
      <c r="T13" s="37"/>
      <c r="Z13" s="387"/>
    </row>
    <row r="14" spans="1:26" ht="12.75">
      <c r="A14" s="2500"/>
      <c r="B14" s="1438" t="s">
        <v>746</v>
      </c>
      <c r="C14" s="466">
        <v>4709</v>
      </c>
      <c r="D14" s="1439"/>
      <c r="E14" s="1239">
        <f t="shared" si="1"/>
        <v>0.1785267467869735</v>
      </c>
      <c r="F14" s="466">
        <v>5952.784072445107</v>
      </c>
      <c r="G14" s="1439"/>
      <c r="H14" s="1440">
        <f t="shared" si="0"/>
        <v>0.1779791281913022</v>
      </c>
      <c r="I14" s="1441"/>
      <c r="J14" s="466">
        <v>350947.43</v>
      </c>
      <c r="K14" s="1439"/>
      <c r="L14" s="1443">
        <f t="shared" si="2"/>
        <v>0.159189386557449</v>
      </c>
      <c r="M14" s="1441"/>
      <c r="N14" s="657">
        <v>120994.35</v>
      </c>
      <c r="O14" s="1439"/>
      <c r="P14" s="1239">
        <f t="shared" si="3"/>
        <v>0.2695027235412868</v>
      </c>
      <c r="Q14" s="1444" t="s">
        <v>279</v>
      </c>
      <c r="R14" s="467"/>
      <c r="S14" s="1445" t="s">
        <v>743</v>
      </c>
      <c r="T14" s="37"/>
      <c r="Z14" s="387"/>
    </row>
    <row r="15" spans="1:26" ht="12.75">
      <c r="A15" s="2500"/>
      <c r="B15" s="1438" t="s">
        <v>747</v>
      </c>
      <c r="C15" s="466">
        <v>5804</v>
      </c>
      <c r="D15" s="1439"/>
      <c r="E15" s="1239">
        <f t="shared" si="1"/>
        <v>0.22004018652614019</v>
      </c>
      <c r="F15" s="466">
        <v>9439.861728586146</v>
      </c>
      <c r="G15" s="1439"/>
      <c r="H15" s="1440">
        <f t="shared" si="0"/>
        <v>0.2822374103030585</v>
      </c>
      <c r="I15" s="1441"/>
      <c r="J15" s="466">
        <v>623449.99</v>
      </c>
      <c r="K15" s="1439"/>
      <c r="L15" s="1443">
        <f t="shared" si="2"/>
        <v>0.2827962622702429</v>
      </c>
      <c r="M15" s="1441"/>
      <c r="N15" s="657">
        <v>154812.91</v>
      </c>
      <c r="O15" s="1439"/>
      <c r="P15" s="1239">
        <f t="shared" si="3"/>
        <v>0.3448301584689873</v>
      </c>
      <c r="Q15" s="1444" t="s">
        <v>279</v>
      </c>
      <c r="R15" s="467"/>
      <c r="S15" s="1445" t="s">
        <v>743</v>
      </c>
      <c r="T15" s="37"/>
      <c r="Z15" s="387"/>
    </row>
    <row r="16" spans="1:26" ht="12.75">
      <c r="A16" s="2500"/>
      <c r="B16" s="1438" t="s">
        <v>748</v>
      </c>
      <c r="C16" s="466">
        <v>5386</v>
      </c>
      <c r="D16" s="1439"/>
      <c r="E16" s="1239">
        <f t="shared" si="1"/>
        <v>0.2041930469727414</v>
      </c>
      <c r="F16" s="466">
        <v>7522.010840595269</v>
      </c>
      <c r="G16" s="1439"/>
      <c r="H16" s="1440">
        <f t="shared" si="0"/>
        <v>0.22489660558186078</v>
      </c>
      <c r="I16" s="1441"/>
      <c r="J16" s="466">
        <v>595120</v>
      </c>
      <c r="K16" s="1439"/>
      <c r="L16" s="1443">
        <f t="shared" si="2"/>
        <v>0.26994580848780986</v>
      </c>
      <c r="M16" s="1441"/>
      <c r="N16" s="657">
        <v>93270.89</v>
      </c>
      <c r="O16" s="1439"/>
      <c r="P16" s="1239">
        <f t="shared" si="3"/>
        <v>0.2077515097367751</v>
      </c>
      <c r="Q16" s="1444" t="s">
        <v>279</v>
      </c>
      <c r="R16" s="467"/>
      <c r="S16" s="1445" t="s">
        <v>743</v>
      </c>
      <c r="T16" s="37"/>
      <c r="Z16" s="387"/>
    </row>
    <row r="17" spans="1:26" ht="12.75">
      <c r="A17" s="2500"/>
      <c r="B17" s="1438" t="s">
        <v>749</v>
      </c>
      <c r="C17" s="466">
        <v>2723</v>
      </c>
      <c r="D17" s="1439"/>
      <c r="E17" s="1239">
        <f t="shared" si="1"/>
        <v>0.10323387799977253</v>
      </c>
      <c r="F17" s="466">
        <v>3188.5623091885664</v>
      </c>
      <c r="G17" s="1439"/>
      <c r="H17" s="1440">
        <f t="shared" si="0"/>
        <v>0.09533313035826725</v>
      </c>
      <c r="I17" s="1441"/>
      <c r="J17" s="466">
        <v>325752.24</v>
      </c>
      <c r="K17" s="1439"/>
      <c r="L17" s="1443">
        <f t="shared" si="2"/>
        <v>0.1477608747706598</v>
      </c>
      <c r="M17" s="1441"/>
      <c r="N17" s="657">
        <v>18688.83</v>
      </c>
      <c r="O17" s="1439"/>
      <c r="P17" s="1239">
        <f t="shared" si="3"/>
        <v>0.04162748578590742</v>
      </c>
      <c r="Q17" s="1444" t="s">
        <v>279</v>
      </c>
      <c r="R17" s="467"/>
      <c r="S17" s="1445" t="s">
        <v>743</v>
      </c>
      <c r="T17" s="37"/>
      <c r="Z17" s="387"/>
    </row>
    <row r="18" spans="1:26" ht="12.75">
      <c r="A18" s="2500"/>
      <c r="B18" s="1438" t="s">
        <v>750</v>
      </c>
      <c r="C18" s="466">
        <v>2164</v>
      </c>
      <c r="D18" s="1439"/>
      <c r="E18" s="1239">
        <f t="shared" si="1"/>
        <v>0.08204117223338514</v>
      </c>
      <c r="F18" s="466">
        <v>1615.2824612871536</v>
      </c>
      <c r="G18" s="1439"/>
      <c r="H18" s="1440">
        <f t="shared" si="0"/>
        <v>0.04829447208967943</v>
      </c>
      <c r="I18" s="1441"/>
      <c r="J18" s="466">
        <v>98119.5</v>
      </c>
      <c r="K18" s="1439"/>
      <c r="L18" s="1443">
        <f t="shared" si="2"/>
        <v>0.044506902399381064</v>
      </c>
      <c r="M18" s="1441"/>
      <c r="N18" s="1447" t="s">
        <v>279</v>
      </c>
      <c r="O18" s="803"/>
      <c r="P18" s="1446" t="s">
        <v>751</v>
      </c>
      <c r="Q18" s="651">
        <v>3982.48</v>
      </c>
      <c r="R18" s="1439"/>
      <c r="S18" s="2170">
        <f aca="true" t="shared" si="4" ref="S18:S23">Q18/$Q$24</f>
        <v>0.13906972797370634</v>
      </c>
      <c r="T18" s="37"/>
      <c r="Z18" s="387"/>
    </row>
    <row r="19" spans="1:20" ht="12.75">
      <c r="A19" s="2500"/>
      <c r="B19" s="1438" t="s">
        <v>752</v>
      </c>
      <c r="C19" s="466">
        <v>773</v>
      </c>
      <c r="D19" s="1439"/>
      <c r="E19" s="1239">
        <f t="shared" si="1"/>
        <v>0.02930583462865375</v>
      </c>
      <c r="F19" s="466">
        <v>748.9337499705035</v>
      </c>
      <c r="G19" s="1439"/>
      <c r="H19" s="1440">
        <f t="shared" si="0"/>
        <v>0.02239197227223499</v>
      </c>
      <c r="I19" s="1441"/>
      <c r="J19" s="466">
        <v>34210.69</v>
      </c>
      <c r="K19" s="1439"/>
      <c r="L19" s="1443">
        <f t="shared" si="2"/>
        <v>0.015517933141174606</v>
      </c>
      <c r="M19" s="1441"/>
      <c r="N19" s="1447" t="s">
        <v>279</v>
      </c>
      <c r="O19" s="803"/>
      <c r="P19" s="1446" t="s">
        <v>751</v>
      </c>
      <c r="Q19" s="657">
        <v>4213.31</v>
      </c>
      <c r="R19" s="1439"/>
      <c r="S19" s="2170">
        <f t="shared" si="4"/>
        <v>0.1471304000444187</v>
      </c>
      <c r="T19" s="37"/>
    </row>
    <row r="20" spans="1:20" ht="12.75">
      <c r="A20" s="2500"/>
      <c r="B20" s="1438" t="s">
        <v>753</v>
      </c>
      <c r="C20" s="466">
        <v>439</v>
      </c>
      <c r="D20" s="1439"/>
      <c r="E20" s="1239">
        <f t="shared" si="1"/>
        <v>0.016643287712780074</v>
      </c>
      <c r="F20" s="466">
        <v>188.01160548897093</v>
      </c>
      <c r="G20" s="1439"/>
      <c r="H20" s="1440">
        <f t="shared" si="0"/>
        <v>0.005621259099530804</v>
      </c>
      <c r="I20" s="1441"/>
      <c r="J20" s="466">
        <v>18324.21</v>
      </c>
      <c r="K20" s="1439"/>
      <c r="L20" s="1443">
        <f t="shared" si="2"/>
        <v>0.00831184245757227</v>
      </c>
      <c r="M20" s="1441"/>
      <c r="N20" s="1447" t="s">
        <v>279</v>
      </c>
      <c r="O20" s="803"/>
      <c r="P20" s="1446" t="s">
        <v>751</v>
      </c>
      <c r="Q20" s="657">
        <v>4582.02</v>
      </c>
      <c r="R20" s="1439"/>
      <c r="S20" s="2170">
        <f t="shared" si="4"/>
        <v>0.16000589456069633</v>
      </c>
      <c r="T20" s="37"/>
    </row>
    <row r="21" spans="1:20" ht="12.75">
      <c r="A21" s="2500"/>
      <c r="B21" s="1438" t="s">
        <v>754</v>
      </c>
      <c r="C21" s="466">
        <v>283</v>
      </c>
      <c r="D21" s="1439"/>
      <c r="E21" s="1239">
        <f t="shared" si="1"/>
        <v>0.010729044243090572</v>
      </c>
      <c r="F21" s="466">
        <v>231.4996356867113</v>
      </c>
      <c r="G21" s="1439"/>
      <c r="H21" s="1440">
        <f t="shared" si="0"/>
        <v>0.006921484608663316</v>
      </c>
      <c r="I21" s="1441"/>
      <c r="J21" s="466">
        <v>17482.14</v>
      </c>
      <c r="K21" s="1439"/>
      <c r="L21" s="1443">
        <f t="shared" si="2"/>
        <v>0.007929880387816036</v>
      </c>
      <c r="M21" s="1441"/>
      <c r="N21" s="1447" t="s">
        <v>279</v>
      </c>
      <c r="O21" s="803"/>
      <c r="P21" s="1446" t="s">
        <v>751</v>
      </c>
      <c r="Q21" s="657">
        <v>6337.11</v>
      </c>
      <c r="R21" s="1439"/>
      <c r="S21" s="2170">
        <f t="shared" si="4"/>
        <v>0.2212943100378292</v>
      </c>
      <c r="T21" s="37"/>
    </row>
    <row r="22" spans="1:21" ht="12.75">
      <c r="A22" s="2500"/>
      <c r="B22" s="1438" t="s">
        <v>755</v>
      </c>
      <c r="C22" s="466">
        <v>194</v>
      </c>
      <c r="D22" s="1439"/>
      <c r="E22" s="1239">
        <f t="shared" si="1"/>
        <v>0.0073548925199984835</v>
      </c>
      <c r="F22" s="466">
        <v>45.631149548473424</v>
      </c>
      <c r="G22" s="1439"/>
      <c r="H22" s="1440">
        <f t="shared" si="0"/>
        <v>0.001364301495933208</v>
      </c>
      <c r="I22" s="1441"/>
      <c r="J22" s="466">
        <v>3499.27</v>
      </c>
      <c r="K22" s="1439"/>
      <c r="L22" s="1443">
        <f t="shared" si="2"/>
        <v>0.0015872652057856201</v>
      </c>
      <c r="M22" s="1441"/>
      <c r="N22" s="1447" t="s">
        <v>279</v>
      </c>
      <c r="O22" s="803"/>
      <c r="P22" s="1446" t="s">
        <v>751</v>
      </c>
      <c r="Q22" s="657">
        <v>1479.9</v>
      </c>
      <c r="R22" s="1439"/>
      <c r="S22" s="2170">
        <f t="shared" si="4"/>
        <v>0.05167867520446757</v>
      </c>
      <c r="T22" s="37"/>
      <c r="U22" s="857"/>
    </row>
    <row r="23" spans="1:26" ht="12.75">
      <c r="A23" s="2500"/>
      <c r="B23" s="1438" t="s">
        <v>756</v>
      </c>
      <c r="C23" s="466">
        <v>1468</v>
      </c>
      <c r="D23" s="1439"/>
      <c r="E23" s="1239">
        <f t="shared" si="1"/>
        <v>0.05565454752246275</v>
      </c>
      <c r="F23" s="466">
        <v>2106.980684945257</v>
      </c>
      <c r="G23" s="1439"/>
      <c r="H23" s="1440">
        <f t="shared" si="0"/>
        <v>0.0629954960332433</v>
      </c>
      <c r="I23" s="1441"/>
      <c r="J23" s="466">
        <v>7516.23</v>
      </c>
      <c r="K23" s="1439"/>
      <c r="L23" s="1443">
        <f t="shared" si="2"/>
        <v>0.003409354053183107</v>
      </c>
      <c r="M23" s="1441"/>
      <c r="N23" s="1447" t="s">
        <v>279</v>
      </c>
      <c r="O23" s="803"/>
      <c r="P23" s="1446" t="s">
        <v>751</v>
      </c>
      <c r="Q23" s="657">
        <v>8041.75</v>
      </c>
      <c r="R23" s="1439"/>
      <c r="S23" s="2170">
        <f t="shared" si="4"/>
        <v>0.28082099217888173</v>
      </c>
      <c r="T23" s="37"/>
      <c r="W23" s="375"/>
      <c r="X23" s="375"/>
      <c r="Y23" s="375"/>
      <c r="Z23" s="375"/>
    </row>
    <row r="24" spans="1:20" ht="12.75">
      <c r="A24" s="2500"/>
      <c r="B24" s="1438" t="s">
        <v>262</v>
      </c>
      <c r="C24" s="467">
        <f>SUM(C11:C23)</f>
        <v>26377</v>
      </c>
      <c r="D24" s="1439"/>
      <c r="E24" s="1239">
        <v>1</v>
      </c>
      <c r="F24" s="466">
        <f>SUM(F11:F23)</f>
        <v>33446.529</v>
      </c>
      <c r="G24" s="1439"/>
      <c r="H24" s="1443">
        <v>1</v>
      </c>
      <c r="I24" s="1441"/>
      <c r="J24" s="1442">
        <f>SUM(J11:J23)</f>
        <v>2204590.63</v>
      </c>
      <c r="K24" s="1439"/>
      <c r="L24" s="1443">
        <f>J24/$J$24</f>
        <v>1</v>
      </c>
      <c r="M24" s="1441"/>
      <c r="N24" s="1442">
        <f>SUM(N11:N17)</f>
        <v>448954.09</v>
      </c>
      <c r="O24" s="803"/>
      <c r="P24" s="1239">
        <v>1</v>
      </c>
      <c r="Q24" s="1442">
        <f>SUM(Q18:Q23)</f>
        <v>28636.570000000003</v>
      </c>
      <c r="R24" s="1439"/>
      <c r="S24" s="2170">
        <v>1</v>
      </c>
      <c r="T24" s="37"/>
    </row>
    <row r="25" spans="1:20" ht="12.75">
      <c r="A25" s="2500"/>
      <c r="B25" s="1438" t="s">
        <v>757</v>
      </c>
      <c r="C25" s="466">
        <f>SUM(C11:C17)</f>
        <v>21056</v>
      </c>
      <c r="D25" s="1439"/>
      <c r="E25" s="1239">
        <f>+C25/C24</f>
        <v>0.7982712211396292</v>
      </c>
      <c r="F25" s="466">
        <f>SUM(F11:F17)</f>
        <v>28510.189713072934</v>
      </c>
      <c r="G25" s="1439"/>
      <c r="H25" s="1443">
        <f>+F25/F24</f>
        <v>0.852411014400715</v>
      </c>
      <c r="I25" s="1441"/>
      <c r="J25" s="1442">
        <f>SUM(J11:J17)</f>
        <v>2025438.59</v>
      </c>
      <c r="K25" s="1439"/>
      <c r="L25" s="1443">
        <f>J25/J24</f>
        <v>0.9187368223550874</v>
      </c>
      <c r="M25" s="1441"/>
      <c r="N25" s="1442">
        <f>SUM(N24)</f>
        <v>448954.09</v>
      </c>
      <c r="O25" s="803"/>
      <c r="P25" s="1239">
        <v>1</v>
      </c>
      <c r="Q25" s="1444" t="s">
        <v>279</v>
      </c>
      <c r="R25" s="467"/>
      <c r="S25" s="1445" t="s">
        <v>743</v>
      </c>
      <c r="T25" s="37"/>
    </row>
    <row r="26" spans="1:26" ht="12.75">
      <c r="A26" s="2500"/>
      <c r="B26" s="1438" t="s">
        <v>758</v>
      </c>
      <c r="C26" s="466">
        <f>SUM(C18:C23)</f>
        <v>5321</v>
      </c>
      <c r="D26" s="1439"/>
      <c r="E26" s="1239">
        <f>+C26/C24</f>
        <v>0.20172877886037077</v>
      </c>
      <c r="F26" s="466">
        <f>SUM(F18:F23)</f>
        <v>4936.33928692707</v>
      </c>
      <c r="G26" s="1439"/>
      <c r="H26" s="1443">
        <f>+F26/F24</f>
        <v>0.14758898559928504</v>
      </c>
      <c r="I26" s="1441"/>
      <c r="J26" s="1442">
        <f>SUM(J18:J23)</f>
        <v>179152.03999999998</v>
      </c>
      <c r="K26" s="1439"/>
      <c r="L26" s="1443">
        <f>J26/J24</f>
        <v>0.0812631776449127</v>
      </c>
      <c r="M26" s="1441"/>
      <c r="N26" s="1447" t="s">
        <v>279</v>
      </c>
      <c r="O26" s="803"/>
      <c r="P26" s="1446" t="s">
        <v>751</v>
      </c>
      <c r="Q26" s="1442">
        <f>SUM(Q24)</f>
        <v>28636.570000000003</v>
      </c>
      <c r="R26" s="467"/>
      <c r="S26" s="2170">
        <v>1</v>
      </c>
      <c r="T26" s="37"/>
      <c r="Z26" s="387"/>
    </row>
    <row r="27" spans="1:26" ht="13.5" thickBot="1">
      <c r="A27" s="1319"/>
      <c r="B27" s="210"/>
      <c r="C27" s="1448"/>
      <c r="D27" s="1449"/>
      <c r="E27" s="1450"/>
      <c r="F27" s="1448"/>
      <c r="G27" s="1449"/>
      <c r="H27" s="1320"/>
      <c r="I27" s="1320"/>
      <c r="J27" s="1451"/>
      <c r="K27" s="1449"/>
      <c r="L27" s="1320"/>
      <c r="M27" s="1320"/>
      <c r="N27" s="1451"/>
      <c r="O27" s="1449"/>
      <c r="P27" s="1320"/>
      <c r="Q27" s="1451"/>
      <c r="R27" s="1449"/>
      <c r="S27" s="557"/>
      <c r="T27" s="9"/>
      <c r="Z27" s="387"/>
    </row>
    <row r="28" spans="1:20" ht="12.75">
      <c r="A28" s="146"/>
      <c r="B28" s="146"/>
      <c r="C28" s="1061"/>
      <c r="D28" s="146"/>
      <c r="E28" s="146"/>
      <c r="F28" s="1061"/>
      <c r="G28" s="146"/>
      <c r="H28" s="146"/>
      <c r="I28" s="146"/>
      <c r="J28" s="146"/>
      <c r="K28" s="146"/>
      <c r="L28" s="146"/>
      <c r="M28" s="146"/>
      <c r="N28" s="146"/>
      <c r="O28" s="146"/>
      <c r="P28" s="146"/>
      <c r="Q28" s="146"/>
      <c r="R28" s="146"/>
      <c r="S28" s="146"/>
      <c r="T28" s="9"/>
    </row>
    <row r="29" spans="1:7" ht="10.5" customHeight="1">
      <c r="A29" s="285" t="s">
        <v>725</v>
      </c>
      <c r="B29" s="1260"/>
      <c r="C29" s="1260"/>
      <c r="D29" s="1260"/>
      <c r="E29" s="1260"/>
      <c r="F29" s="1260"/>
      <c r="G29" s="1260"/>
    </row>
    <row r="30" spans="1:26" ht="12.75" customHeight="1">
      <c r="A30" s="101" t="s">
        <v>330</v>
      </c>
      <c r="B30" s="978"/>
      <c r="C30" s="1452"/>
      <c r="D30" s="978"/>
      <c r="E30" s="978"/>
      <c r="F30" s="1452"/>
      <c r="G30" s="978"/>
      <c r="H30" s="978"/>
      <c r="I30" s="978"/>
      <c r="J30" s="978"/>
      <c r="K30" s="978"/>
      <c r="L30" s="978"/>
      <c r="M30" s="978"/>
      <c r="N30" s="978"/>
      <c r="O30" s="978"/>
      <c r="P30" s="978"/>
      <c r="Q30" s="978"/>
      <c r="R30" s="978"/>
      <c r="S30" s="978"/>
      <c r="T30" s="9"/>
      <c r="W30" s="375"/>
      <c r="X30" s="375"/>
      <c r="Y30" s="375"/>
      <c r="Z30" s="375"/>
    </row>
    <row r="31" spans="1:6" s="9" customFormat="1" ht="10.35" customHeight="1">
      <c r="A31" s="1348" t="s">
        <v>727</v>
      </c>
      <c r="B31" s="58"/>
      <c r="C31" s="58"/>
      <c r="D31" s="146"/>
      <c r="E31" s="151"/>
      <c r="F31" s="146"/>
    </row>
    <row r="32" spans="1:6" ht="10.5" customHeight="1">
      <c r="A32" s="1348" t="s">
        <v>733</v>
      </c>
      <c r="B32" s="1392"/>
      <c r="F32"/>
    </row>
    <row r="33" ht="12.75">
      <c r="C33" s="289"/>
    </row>
    <row r="34" ht="12.75">
      <c r="C34" s="289"/>
    </row>
    <row r="40" spans="3:6" ht="12.75">
      <c r="C40"/>
      <c r="F40"/>
    </row>
    <row r="41" spans="3:6" ht="12.75">
      <c r="C41"/>
      <c r="F41"/>
    </row>
    <row r="42" spans="3:6" ht="12.75">
      <c r="C42"/>
      <c r="F42"/>
    </row>
    <row r="43" spans="3:6" ht="12.75">
      <c r="C43"/>
      <c r="F43"/>
    </row>
    <row r="44" spans="3:6" ht="12.75">
      <c r="C44"/>
      <c r="F44"/>
    </row>
    <row r="45" spans="3:6" ht="12.75">
      <c r="C45"/>
      <c r="F45"/>
    </row>
    <row r="46" spans="3:6" ht="12.75">
      <c r="C46"/>
      <c r="F46"/>
    </row>
    <row r="47" spans="3:6" ht="12.75">
      <c r="C47"/>
      <c r="F47"/>
    </row>
    <row r="48" spans="3:6" ht="12.75">
      <c r="C48"/>
      <c r="F48"/>
    </row>
    <row r="49" spans="3:6" ht="12.75">
      <c r="C49"/>
      <c r="F49"/>
    </row>
    <row r="50" spans="3:6" ht="12.75">
      <c r="C50"/>
      <c r="F50"/>
    </row>
    <row r="51" spans="3:6" ht="12.75">
      <c r="C51"/>
      <c r="F51"/>
    </row>
    <row r="52" spans="3:6" ht="12.75">
      <c r="C52"/>
      <c r="F52"/>
    </row>
    <row r="53" spans="3:6" ht="12.75">
      <c r="C53"/>
      <c r="F53"/>
    </row>
  </sheetData>
  <mergeCells count="6">
    <mergeCell ref="A7:B7"/>
    <mergeCell ref="F7:I7"/>
    <mergeCell ref="J7:M7"/>
    <mergeCell ref="A8:B8"/>
    <mergeCell ref="F8:I8"/>
    <mergeCell ref="J8:M8"/>
  </mergeCells>
  <printOptions/>
  <pageMargins left="0.7" right="0.7" top="0.75" bottom="0.75" header="0.3" footer="0.3"/>
  <pageSetup fitToHeight="1" fitToWidth="1" horizontalDpi="600" verticalDpi="600" orientation="landscape" scale="71" r:id="rId1"/>
  <ignoredErrors>
    <ignoredError sqref="C25:C26 F25:F26 J25:J26" formulaRange="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pageSetUpPr fitToPage="1"/>
  </sheetPr>
  <dimension ref="A1:L51"/>
  <sheetViews>
    <sheetView workbookViewId="0" topLeftCell="A1">
      <selection activeCell="K32" sqref="K32"/>
    </sheetView>
  </sheetViews>
  <sheetFormatPr defaultColWidth="9.140625" defaultRowHeight="12.75"/>
  <cols>
    <col min="1" max="1" width="11.28125" style="0" customWidth="1"/>
    <col min="2" max="2" width="30.00390625" style="0" customWidth="1"/>
    <col min="3" max="3" width="12.7109375" style="0" customWidth="1"/>
    <col min="4" max="4" width="5.7109375" style="0" customWidth="1"/>
    <col min="5" max="5" width="12.7109375" style="0" customWidth="1"/>
    <col min="6" max="6" width="5.7109375" style="0" customWidth="1"/>
    <col min="7" max="7" width="12.7109375" style="0" customWidth="1"/>
    <col min="8" max="8" width="5.7109375" style="0" customWidth="1"/>
    <col min="9" max="9" width="12.7109375" style="0" customWidth="1"/>
    <col min="10" max="10" width="5.7109375" style="0" customWidth="1"/>
    <col min="11" max="11" width="13.7109375" style="0" customWidth="1"/>
    <col min="12" max="12" width="6.7109375" style="0" customWidth="1"/>
  </cols>
  <sheetData>
    <row r="1" spans="1:12" ht="12.75">
      <c r="A1" s="1454"/>
      <c r="B1" s="635"/>
      <c r="C1" s="635"/>
      <c r="D1" s="635"/>
      <c r="E1" s="635"/>
      <c r="F1" s="635"/>
      <c r="G1" s="1455"/>
      <c r="H1" s="1455"/>
      <c r="I1" s="635"/>
      <c r="J1" s="635"/>
      <c r="K1" s="635"/>
      <c r="L1" s="1456"/>
    </row>
    <row r="2" spans="1:12" ht="23.25">
      <c r="A2" s="2655" t="s">
        <v>759</v>
      </c>
      <c r="B2" s="2760"/>
      <c r="C2" s="2760"/>
      <c r="D2" s="2760"/>
      <c r="E2" s="2760"/>
      <c r="F2" s="2760"/>
      <c r="G2" s="2760"/>
      <c r="H2" s="2760"/>
      <c r="I2" s="2760"/>
      <c r="J2" s="2760"/>
      <c r="K2" s="2760"/>
      <c r="L2" s="2761"/>
    </row>
    <row r="3" spans="1:12" ht="20.25">
      <c r="A3" s="2657" t="s">
        <v>101</v>
      </c>
      <c r="B3" s="2572"/>
      <c r="C3" s="2572"/>
      <c r="D3" s="2572"/>
      <c r="E3" s="2572"/>
      <c r="F3" s="2572"/>
      <c r="G3" s="2572"/>
      <c r="H3" s="2572"/>
      <c r="I3" s="2572"/>
      <c r="J3" s="2572"/>
      <c r="K3" s="2572"/>
      <c r="L3" s="2761"/>
    </row>
    <row r="4" spans="1:12" ht="20.25">
      <c r="A4" s="2657" t="s">
        <v>228</v>
      </c>
      <c r="B4" s="2572"/>
      <c r="C4" s="2572"/>
      <c r="D4" s="2572"/>
      <c r="E4" s="2572"/>
      <c r="F4" s="2572"/>
      <c r="G4" s="2572"/>
      <c r="H4" s="2572"/>
      <c r="I4" s="2572"/>
      <c r="J4" s="2572"/>
      <c r="K4" s="2572"/>
      <c r="L4" s="2761"/>
    </row>
    <row r="5" spans="1:12" ht="12.75">
      <c r="A5" s="1457"/>
      <c r="B5" s="1458"/>
      <c r="C5" s="1459"/>
      <c r="D5" s="1459"/>
      <c r="E5" s="1458"/>
      <c r="F5" s="1458"/>
      <c r="G5" s="1459"/>
      <c r="H5" s="1459"/>
      <c r="I5" s="1459"/>
      <c r="J5" s="1459"/>
      <c r="K5" s="1459"/>
      <c r="L5" s="1460"/>
    </row>
    <row r="6" spans="1:12" ht="12.75">
      <c r="A6" s="161"/>
      <c r="B6" s="160"/>
      <c r="C6" s="161"/>
      <c r="D6" s="162"/>
      <c r="E6" s="160"/>
      <c r="F6" s="160"/>
      <c r="G6" s="162"/>
      <c r="H6" s="162"/>
      <c r="I6" s="164"/>
      <c r="J6" s="164"/>
      <c r="K6" s="164"/>
      <c r="L6" s="1461"/>
    </row>
    <row r="7" spans="1:12" ht="12.75">
      <c r="A7" s="841"/>
      <c r="B7" s="1462"/>
      <c r="C7" s="2638" t="s">
        <v>760</v>
      </c>
      <c r="D7" s="2581"/>
      <c r="E7" s="2581" t="s">
        <v>761</v>
      </c>
      <c r="F7" s="2581"/>
      <c r="G7" s="2581" t="s">
        <v>762</v>
      </c>
      <c r="H7" s="2581"/>
      <c r="I7" s="2581" t="s">
        <v>763</v>
      </c>
      <c r="J7" s="2581"/>
      <c r="K7" s="2581" t="s">
        <v>764</v>
      </c>
      <c r="L7" s="2639"/>
    </row>
    <row r="8" spans="1:12" ht="12.75">
      <c r="A8" s="841"/>
      <c r="B8" s="2483" t="s">
        <v>576</v>
      </c>
      <c r="C8" s="2718" t="s">
        <v>765</v>
      </c>
      <c r="D8" s="2649"/>
      <c r="E8" s="2649" t="s">
        <v>766</v>
      </c>
      <c r="F8" s="2649"/>
      <c r="G8" s="2649" t="s">
        <v>767</v>
      </c>
      <c r="H8" s="2649"/>
      <c r="I8" s="2483"/>
      <c r="J8" s="2483"/>
      <c r="K8" s="2649" t="s">
        <v>768</v>
      </c>
      <c r="L8" s="2719"/>
    </row>
    <row r="9" spans="1:12" ht="12.75">
      <c r="A9" s="841"/>
      <c r="B9" s="1171" t="s">
        <v>293</v>
      </c>
      <c r="C9" s="2718">
        <v>5500</v>
      </c>
      <c r="D9" s="2649"/>
      <c r="E9" s="2649" t="s">
        <v>724</v>
      </c>
      <c r="F9" s="2649"/>
      <c r="G9" s="2649">
        <v>4010</v>
      </c>
      <c r="H9" s="2649"/>
      <c r="I9" s="2649" t="s">
        <v>769</v>
      </c>
      <c r="J9" s="2649"/>
      <c r="K9" s="2649" t="s">
        <v>770</v>
      </c>
      <c r="L9" s="2719"/>
    </row>
    <row r="10" spans="1:12" ht="12.75">
      <c r="A10" s="526"/>
      <c r="B10" s="1463" t="s">
        <v>237</v>
      </c>
      <c r="C10" s="2718" t="s">
        <v>771</v>
      </c>
      <c r="D10" s="2649"/>
      <c r="E10" s="2649" t="s">
        <v>233</v>
      </c>
      <c r="F10" s="2649"/>
      <c r="G10" s="2649" t="s">
        <v>771</v>
      </c>
      <c r="H10" s="2649"/>
      <c r="I10" s="2649" t="s">
        <v>772</v>
      </c>
      <c r="J10" s="2649"/>
      <c r="K10" s="2719" t="s">
        <v>298</v>
      </c>
      <c r="L10" s="2719"/>
    </row>
    <row r="11" spans="1:12" ht="12.75">
      <c r="A11" s="1464"/>
      <c r="B11" s="1465"/>
      <c r="C11" s="2762" t="s">
        <v>773</v>
      </c>
      <c r="D11" s="2763"/>
      <c r="E11" s="2763" t="s">
        <v>773</v>
      </c>
      <c r="F11" s="2763"/>
      <c r="G11" s="2763" t="s">
        <v>773</v>
      </c>
      <c r="H11" s="2763"/>
      <c r="I11" s="2763" t="s">
        <v>773</v>
      </c>
      <c r="J11" s="2763"/>
      <c r="K11" s="2764" t="s">
        <v>773</v>
      </c>
      <c r="L11" s="2764"/>
    </row>
    <row r="12" spans="1:12" ht="9" customHeight="1">
      <c r="A12" s="746"/>
      <c r="B12" s="115"/>
      <c r="C12" s="178"/>
      <c r="D12" s="179"/>
      <c r="E12" s="115"/>
      <c r="F12" s="115"/>
      <c r="G12" s="179"/>
      <c r="H12" s="179"/>
      <c r="I12" s="179"/>
      <c r="J12" s="179"/>
      <c r="K12" s="179"/>
      <c r="L12" s="1466"/>
    </row>
    <row r="13" spans="1:12" ht="9" customHeight="1">
      <c r="A13" s="1467"/>
      <c r="B13" s="1468"/>
      <c r="C13" s="1469"/>
      <c r="D13" s="1469"/>
      <c r="E13" s="1470"/>
      <c r="F13" s="1470"/>
      <c r="G13" s="1470"/>
      <c r="H13" s="1470"/>
      <c r="I13" s="1471"/>
      <c r="J13" s="1472"/>
      <c r="K13" s="1469"/>
      <c r="L13" s="1473"/>
    </row>
    <row r="14" spans="1:12" ht="12.75">
      <c r="A14" s="1474"/>
      <c r="B14" s="1475">
        <v>1992</v>
      </c>
      <c r="C14" s="1476">
        <v>47.53</v>
      </c>
      <c r="D14" s="1477"/>
      <c r="E14" s="1476">
        <v>31.67</v>
      </c>
      <c r="F14" s="1477"/>
      <c r="G14" s="1478" t="s">
        <v>657</v>
      </c>
      <c r="H14" s="1479"/>
      <c r="I14" s="1476">
        <v>12.36</v>
      </c>
      <c r="J14" s="1480"/>
      <c r="K14" s="1481">
        <v>74</v>
      </c>
      <c r="L14" s="716"/>
    </row>
    <row r="15" spans="1:12" ht="12.75">
      <c r="A15" s="1474"/>
      <c r="B15" s="1475">
        <v>1993</v>
      </c>
      <c r="C15" s="1482">
        <v>59.62</v>
      </c>
      <c r="D15" s="1477"/>
      <c r="E15" s="1482">
        <v>31.67</v>
      </c>
      <c r="F15" s="1477"/>
      <c r="G15" s="1478" t="s">
        <v>657</v>
      </c>
      <c r="H15" s="1479"/>
      <c r="I15" s="1482">
        <v>13.06</v>
      </c>
      <c r="J15" s="1480"/>
      <c r="K15" s="1483">
        <v>84.2</v>
      </c>
      <c r="L15" s="716"/>
    </row>
    <row r="16" spans="1:12" ht="12.75">
      <c r="A16" s="1474"/>
      <c r="B16" s="1475">
        <v>1994</v>
      </c>
      <c r="C16" s="1482">
        <v>75.569</v>
      </c>
      <c r="D16" s="1477"/>
      <c r="E16" s="1482">
        <v>34.11</v>
      </c>
      <c r="F16" s="1477"/>
      <c r="G16" s="1478" t="s">
        <v>657</v>
      </c>
      <c r="H16" s="1479"/>
      <c r="I16" s="1482">
        <v>18.23</v>
      </c>
      <c r="J16" s="1480"/>
      <c r="K16" s="1483">
        <v>109.3</v>
      </c>
      <c r="L16" s="716"/>
    </row>
    <row r="17" spans="1:12" ht="12.75">
      <c r="A17" s="1474"/>
      <c r="B17" s="1475">
        <v>1995</v>
      </c>
      <c r="C17" s="1484">
        <v>37.27791</v>
      </c>
      <c r="D17" s="1485"/>
      <c r="E17" s="1482">
        <v>27.89</v>
      </c>
      <c r="F17" s="1477"/>
      <c r="G17" s="1478" t="s">
        <v>657</v>
      </c>
      <c r="H17" s="1479"/>
      <c r="I17" s="1484">
        <v>14.56</v>
      </c>
      <c r="J17" s="1486"/>
      <c r="K17" s="1483">
        <v>61.7</v>
      </c>
      <c r="L17" s="716"/>
    </row>
    <row r="18" spans="1:12" ht="12.75">
      <c r="A18" s="1474"/>
      <c r="B18" s="1475">
        <v>1996</v>
      </c>
      <c r="C18" s="1484">
        <v>83.0707700000001</v>
      </c>
      <c r="D18" s="1485"/>
      <c r="E18" s="1482">
        <v>60.67</v>
      </c>
      <c r="F18" s="1477"/>
      <c r="G18" s="1487">
        <v>38.1</v>
      </c>
      <c r="H18" s="1488"/>
      <c r="I18" s="1484">
        <v>22.47</v>
      </c>
      <c r="J18" s="1486"/>
      <c r="K18" s="1483">
        <v>94.5</v>
      </c>
      <c r="L18" s="716"/>
    </row>
    <row r="19" spans="1:12" ht="12.75">
      <c r="A19" s="1474"/>
      <c r="B19" s="1475">
        <v>1997</v>
      </c>
      <c r="C19" s="1484">
        <v>47.91</v>
      </c>
      <c r="D19" s="1485"/>
      <c r="E19" s="1484">
        <v>46.78</v>
      </c>
      <c r="F19" s="1485"/>
      <c r="G19" s="1489">
        <v>28.7</v>
      </c>
      <c r="H19" s="1477"/>
      <c r="I19" s="1484">
        <v>20.73</v>
      </c>
      <c r="J19" s="1486"/>
      <c r="K19" s="1483">
        <v>99.6</v>
      </c>
      <c r="L19" s="716"/>
    </row>
    <row r="20" spans="1:12" ht="12.75">
      <c r="A20" s="1474"/>
      <c r="B20" s="1475">
        <v>1998</v>
      </c>
      <c r="C20" s="1484">
        <v>49.24</v>
      </c>
      <c r="D20" s="1485"/>
      <c r="E20" s="1484">
        <v>36</v>
      </c>
      <c r="F20" s="1485"/>
      <c r="G20" s="1484">
        <v>25.2</v>
      </c>
      <c r="H20" s="1485"/>
      <c r="I20" s="1484">
        <v>15.38</v>
      </c>
      <c r="J20" s="1486"/>
      <c r="K20" s="1483">
        <v>87.8</v>
      </c>
      <c r="L20" s="716"/>
    </row>
    <row r="21" spans="1:12" ht="12.75">
      <c r="A21" s="1474"/>
      <c r="B21" s="1475">
        <v>1999</v>
      </c>
      <c r="C21" s="1484">
        <v>54.23735</v>
      </c>
      <c r="D21" s="1485"/>
      <c r="E21" s="1484">
        <v>32.33</v>
      </c>
      <c r="F21" s="1485"/>
      <c r="G21" s="1484">
        <v>34.9</v>
      </c>
      <c r="H21" s="1485"/>
      <c r="I21" s="1484">
        <v>17.5</v>
      </c>
      <c r="J21" s="1486"/>
      <c r="K21" s="1483">
        <v>104.7</v>
      </c>
      <c r="L21" s="716"/>
    </row>
    <row r="22" spans="1:12" ht="12.75">
      <c r="A22" s="1474"/>
      <c r="B22" s="1475">
        <v>2000</v>
      </c>
      <c r="C22" s="1484">
        <v>6.5657</v>
      </c>
      <c r="D22" s="1484"/>
      <c r="E22" s="1484">
        <v>16.22</v>
      </c>
      <c r="F22" s="1485"/>
      <c r="G22" s="1484">
        <v>7.37</v>
      </c>
      <c r="H22" s="1485"/>
      <c r="I22" s="1484">
        <v>3.79</v>
      </c>
      <c r="J22" s="1486"/>
      <c r="K22" s="1483">
        <v>22.8</v>
      </c>
      <c r="L22" s="716"/>
    </row>
    <row r="23" spans="1:12" ht="12.75">
      <c r="A23" s="1474"/>
      <c r="B23" s="1475">
        <v>2001</v>
      </c>
      <c r="C23" s="1484">
        <v>38.564</v>
      </c>
      <c r="D23" s="1485"/>
      <c r="E23" s="1484">
        <v>16.33</v>
      </c>
      <c r="F23" s="1485"/>
      <c r="G23" s="1484">
        <v>19.46</v>
      </c>
      <c r="H23" s="1485"/>
      <c r="I23" s="1484">
        <v>9.54</v>
      </c>
      <c r="J23" s="1486"/>
      <c r="K23" s="1483">
        <v>39.4</v>
      </c>
      <c r="L23" s="716"/>
    </row>
    <row r="24" spans="1:12" ht="12.75">
      <c r="A24" s="1474"/>
      <c r="B24" s="1475">
        <v>2002</v>
      </c>
      <c r="C24" s="1478">
        <v>142.57</v>
      </c>
      <c r="D24" s="1485"/>
      <c r="E24" s="1484">
        <v>14.78</v>
      </c>
      <c r="F24" s="1485"/>
      <c r="G24" s="1484">
        <v>95.57</v>
      </c>
      <c r="H24" s="1485"/>
      <c r="I24" s="1484">
        <v>34.1</v>
      </c>
      <c r="J24" s="1486"/>
      <c r="K24" s="1483">
        <v>163.9</v>
      </c>
      <c r="L24" s="716"/>
    </row>
    <row r="25" spans="1:12" ht="12.75">
      <c r="A25" s="1474"/>
      <c r="B25" s="1475">
        <v>2003</v>
      </c>
      <c r="C25" s="1478">
        <v>299</v>
      </c>
      <c r="D25" s="1485"/>
      <c r="E25" s="1484">
        <v>33.44</v>
      </c>
      <c r="F25" s="1485"/>
      <c r="G25" s="1484">
        <v>273.37</v>
      </c>
      <c r="H25" s="1485"/>
      <c r="I25" s="1484">
        <v>83.92</v>
      </c>
      <c r="J25" s="1486"/>
      <c r="K25" s="1483">
        <v>419.7</v>
      </c>
      <c r="L25" s="716"/>
    </row>
    <row r="26" spans="1:12" ht="12.75">
      <c r="A26" s="1474"/>
      <c r="B26" s="1475">
        <v>2004</v>
      </c>
      <c r="C26" s="1478">
        <v>321.83</v>
      </c>
      <c r="D26" s="1485"/>
      <c r="E26" s="1484">
        <v>89.33</v>
      </c>
      <c r="F26" s="1485"/>
      <c r="G26" s="1484">
        <v>283.34</v>
      </c>
      <c r="H26" s="1485"/>
      <c r="I26" s="1484">
        <v>95.67</v>
      </c>
      <c r="J26" s="1486"/>
      <c r="K26" s="1490">
        <v>452.1</v>
      </c>
      <c r="L26" s="716"/>
    </row>
    <row r="27" spans="1:12" ht="12.75">
      <c r="A27" s="1474"/>
      <c r="B27" s="1475">
        <v>2005</v>
      </c>
      <c r="C27" s="1484">
        <v>282.95</v>
      </c>
      <c r="D27" s="1485"/>
      <c r="E27" s="1484">
        <v>87.44</v>
      </c>
      <c r="F27" s="1485"/>
      <c r="G27" s="1484">
        <v>289.64</v>
      </c>
      <c r="H27" s="1485"/>
      <c r="I27" s="1484">
        <v>108.04</v>
      </c>
      <c r="J27" s="1486"/>
      <c r="K27" s="1490">
        <v>431.8</v>
      </c>
      <c r="L27" s="716"/>
    </row>
    <row r="28" spans="1:12" ht="12.75">
      <c r="A28" s="1474"/>
      <c r="B28" s="1475">
        <v>2006</v>
      </c>
      <c r="C28" s="1478">
        <v>185.88</v>
      </c>
      <c r="D28" s="1485"/>
      <c r="E28" s="1484">
        <v>61.11</v>
      </c>
      <c r="F28" s="1485"/>
      <c r="G28" s="1484">
        <v>212.5</v>
      </c>
      <c r="H28" s="1485"/>
      <c r="I28" s="1484">
        <v>73.3</v>
      </c>
      <c r="J28" s="1486"/>
      <c r="K28" s="1490">
        <v>313.8</v>
      </c>
      <c r="L28" s="716"/>
    </row>
    <row r="29" spans="1:12" ht="12.75">
      <c r="A29" s="1474"/>
      <c r="B29" s="1475">
        <v>2007</v>
      </c>
      <c r="C29" s="1478">
        <v>114.65</v>
      </c>
      <c r="D29" s="1485"/>
      <c r="E29" s="1484">
        <v>39.78</v>
      </c>
      <c r="F29" s="1485"/>
      <c r="G29" s="1484">
        <v>104.18</v>
      </c>
      <c r="H29" s="1485"/>
      <c r="I29" s="1484">
        <v>65.67</v>
      </c>
      <c r="J29" s="1486"/>
      <c r="K29" s="1490">
        <v>225.1</v>
      </c>
      <c r="L29" s="716"/>
    </row>
    <row r="30" spans="1:12" ht="12.75">
      <c r="A30" s="1474"/>
      <c r="B30" s="1475">
        <v>2008</v>
      </c>
      <c r="C30" s="1478">
        <v>84.93</v>
      </c>
      <c r="D30" s="1485"/>
      <c r="E30" s="1484">
        <v>26.78</v>
      </c>
      <c r="F30" s="1485"/>
      <c r="G30" s="1478">
        <v>58.03</v>
      </c>
      <c r="H30" s="1485"/>
      <c r="I30" s="1484">
        <v>46.73</v>
      </c>
      <c r="J30" s="1486"/>
      <c r="K30" s="1490">
        <v>150</v>
      </c>
      <c r="L30" s="716"/>
    </row>
    <row r="31" spans="1:12" ht="12.75">
      <c r="A31" s="1474"/>
      <c r="B31" s="1475">
        <v>2009</v>
      </c>
      <c r="C31" s="1478">
        <v>414.16</v>
      </c>
      <c r="D31" s="1485"/>
      <c r="E31" s="1484">
        <v>77.33</v>
      </c>
      <c r="F31" s="1485"/>
      <c r="G31" s="1478">
        <v>84.85</v>
      </c>
      <c r="H31" s="1485"/>
      <c r="I31" s="1484">
        <v>167.86</v>
      </c>
      <c r="J31" s="1486"/>
      <c r="K31" s="1490">
        <v>478.9</v>
      </c>
      <c r="L31" s="716"/>
    </row>
    <row r="32" spans="1:12" ht="12.75">
      <c r="A32" s="1474"/>
      <c r="B32" s="1475">
        <v>2010</v>
      </c>
      <c r="C32" s="1478">
        <v>448.95</v>
      </c>
      <c r="D32" s="1485"/>
      <c r="E32" s="1484">
        <v>115.9</v>
      </c>
      <c r="F32" s="1485"/>
      <c r="G32" s="1478">
        <v>146.85</v>
      </c>
      <c r="H32" s="1485"/>
      <c r="I32" s="1484">
        <v>169.74</v>
      </c>
      <c r="J32" s="1486"/>
      <c r="K32" s="1490">
        <v>514.059</v>
      </c>
      <c r="L32" s="716"/>
    </row>
    <row r="33" spans="1:12" ht="12.75">
      <c r="A33" s="1474"/>
      <c r="B33" s="1475">
        <v>2011</v>
      </c>
      <c r="C33" s="1478" t="s">
        <v>657</v>
      </c>
      <c r="D33" s="1485"/>
      <c r="E33" s="1484">
        <v>103.22</v>
      </c>
      <c r="F33" s="1485"/>
      <c r="G33" s="1478">
        <v>167.18</v>
      </c>
      <c r="H33" s="1485"/>
      <c r="I33" s="1484">
        <v>227.12</v>
      </c>
      <c r="J33" s="1486"/>
      <c r="K33" s="2296" t="s">
        <v>279</v>
      </c>
      <c r="L33" s="716"/>
    </row>
    <row r="34" spans="1:12" ht="9" customHeight="1">
      <c r="A34" s="1491"/>
      <c r="B34" s="1492"/>
      <c r="C34" s="1493"/>
      <c r="D34" s="1494"/>
      <c r="E34" s="1495"/>
      <c r="F34" s="1495"/>
      <c r="G34" s="1495"/>
      <c r="H34" s="1495"/>
      <c r="I34" s="1494"/>
      <c r="J34" s="1494"/>
      <c r="K34" s="2295"/>
      <c r="L34" s="1496"/>
    </row>
    <row r="35" spans="1:12" ht="12.75">
      <c r="A35" s="1497"/>
      <c r="B35" s="1498"/>
      <c r="C35" s="1499"/>
      <c r="D35" s="1499"/>
      <c r="E35" s="1500"/>
      <c r="F35" s="1500"/>
      <c r="G35" s="1501"/>
      <c r="H35" s="1501"/>
      <c r="I35" s="1499"/>
      <c r="J35" s="1499"/>
      <c r="K35" s="1499"/>
      <c r="L35" s="1502"/>
    </row>
    <row r="36" spans="1:12" ht="12.75">
      <c r="A36" s="978" t="s">
        <v>774</v>
      </c>
      <c r="B36" s="1204"/>
      <c r="C36" s="1503"/>
      <c r="D36" s="1503"/>
      <c r="E36" s="1504"/>
      <c r="F36" s="1504"/>
      <c r="G36" s="1204"/>
      <c r="H36" s="1204"/>
      <c r="I36" s="1505"/>
      <c r="J36" s="1505"/>
      <c r="K36" s="1505"/>
      <c r="L36" s="375"/>
    </row>
    <row r="37" spans="1:12" ht="12.75">
      <c r="A37" s="1348" t="s">
        <v>775</v>
      </c>
      <c r="B37" s="1204"/>
      <c r="C37" s="1503"/>
      <c r="D37" s="1503"/>
      <c r="E37" s="1504"/>
      <c r="F37" s="1504"/>
      <c r="G37" s="1204"/>
      <c r="H37" s="1204"/>
      <c r="I37" s="1505"/>
      <c r="J37" s="1505"/>
      <c r="K37" s="1505"/>
      <c r="L37" s="375"/>
    </row>
    <row r="38" spans="1:12" ht="12.75">
      <c r="A38" s="1348" t="s">
        <v>776</v>
      </c>
      <c r="B38" s="1204"/>
      <c r="C38" s="1204"/>
      <c r="D38" s="1204"/>
      <c r="E38" s="1504"/>
      <c r="F38" s="1504"/>
      <c r="G38" s="1204"/>
      <c r="H38" s="1204"/>
      <c r="I38" s="1201"/>
      <c r="J38" s="1201"/>
      <c r="K38" s="1201"/>
      <c r="L38" s="375"/>
    </row>
    <row r="39" spans="1:12" ht="12.75">
      <c r="A39" s="1348" t="s">
        <v>777</v>
      </c>
      <c r="B39" s="1204"/>
      <c r="C39" s="1204"/>
      <c r="D39" s="1204"/>
      <c r="E39" s="1504"/>
      <c r="F39" s="1504"/>
      <c r="G39" s="1204"/>
      <c r="H39" s="1204"/>
      <c r="I39" s="1201"/>
      <c r="J39" s="1201"/>
      <c r="K39" s="1201"/>
      <c r="L39" s="375"/>
    </row>
    <row r="40" spans="1:12" ht="12.75">
      <c r="A40" s="1348" t="s">
        <v>778</v>
      </c>
      <c r="B40" s="1204"/>
      <c r="C40" s="1204"/>
      <c r="D40" s="1204"/>
      <c r="E40" s="1504"/>
      <c r="F40" s="1504"/>
      <c r="G40" s="1204"/>
      <c r="H40" s="1204"/>
      <c r="I40" s="1201"/>
      <c r="J40" s="1201"/>
      <c r="K40" s="1201"/>
      <c r="L40" s="375"/>
    </row>
    <row r="41" spans="1:12" ht="12.75">
      <c r="A41" s="978" t="s">
        <v>779</v>
      </c>
      <c r="B41" s="9"/>
      <c r="C41" s="9"/>
      <c r="D41" s="9"/>
      <c r="E41" s="9"/>
      <c r="F41" s="9"/>
      <c r="G41" s="375"/>
      <c r="H41" s="375"/>
      <c r="I41" s="512"/>
      <c r="J41" s="512"/>
      <c r="K41" s="512"/>
      <c r="L41" s="375"/>
    </row>
    <row r="42" spans="1:11" ht="12.75">
      <c r="A42" s="978" t="s">
        <v>780</v>
      </c>
      <c r="B42" s="1204"/>
      <c r="K42" s="1"/>
    </row>
    <row r="43" spans="1:11" ht="12.75">
      <c r="A43" s="978" t="s">
        <v>781</v>
      </c>
      <c r="B43" s="1204"/>
      <c r="K43" s="1"/>
    </row>
    <row r="44" spans="1:11" ht="12.75">
      <c r="A44" s="978" t="s">
        <v>782</v>
      </c>
      <c r="B44" s="375"/>
      <c r="K44" s="1"/>
    </row>
    <row r="45" spans="1:11" ht="12.75">
      <c r="A45" s="978" t="s">
        <v>783</v>
      </c>
      <c r="B45" s="375"/>
      <c r="K45" s="1"/>
    </row>
    <row r="46" spans="1:11" ht="12.75">
      <c r="A46" s="978" t="s">
        <v>784</v>
      </c>
      <c r="K46" s="1"/>
    </row>
    <row r="47" spans="1:11" ht="12.75">
      <c r="A47" s="978" t="s">
        <v>785</v>
      </c>
      <c r="K47" s="1"/>
    </row>
    <row r="48" spans="1:11" ht="12.75">
      <c r="A48" s="978" t="s">
        <v>786</v>
      </c>
      <c r="B48" s="9"/>
      <c r="K48" s="1"/>
    </row>
    <row r="49" spans="1:12" ht="12.75">
      <c r="A49" s="978" t="s">
        <v>787</v>
      </c>
      <c r="B49" s="1506"/>
      <c r="C49" s="9"/>
      <c r="D49" s="9"/>
      <c r="E49" s="9"/>
      <c r="F49" s="9"/>
      <c r="G49" s="375"/>
      <c r="H49" s="375"/>
      <c r="I49" s="13"/>
      <c r="J49" s="13"/>
      <c r="K49" s="13"/>
      <c r="L49" s="375"/>
    </row>
    <row r="50" spans="1:12" ht="12.75">
      <c r="A50" s="630"/>
      <c r="B50" s="9"/>
      <c r="C50" s="9"/>
      <c r="D50" s="9"/>
      <c r="E50" s="2169"/>
      <c r="F50" s="2169"/>
      <c r="G50" s="375"/>
      <c r="H50" s="375"/>
      <c r="I50" s="13"/>
      <c r="J50" s="13"/>
      <c r="K50" s="13"/>
      <c r="L50" s="375"/>
    </row>
    <row r="51" spans="1:12" ht="12.75">
      <c r="A51" s="375"/>
      <c r="B51" s="9"/>
      <c r="C51" s="1507"/>
      <c r="D51" s="9"/>
      <c r="E51" s="9"/>
      <c r="F51" s="9"/>
      <c r="G51" s="375"/>
      <c r="H51" s="375"/>
      <c r="I51" s="13"/>
      <c r="J51" s="13"/>
      <c r="K51" s="13"/>
      <c r="L51" s="375"/>
    </row>
  </sheetData>
  <mergeCells count="27">
    <mergeCell ref="C10:D10"/>
    <mergeCell ref="E10:F10"/>
    <mergeCell ref="G10:H10"/>
    <mergeCell ref="I10:J10"/>
    <mergeCell ref="K10:L10"/>
    <mergeCell ref="C11:D11"/>
    <mergeCell ref="E11:F11"/>
    <mergeCell ref="G11:H11"/>
    <mergeCell ref="I11:J11"/>
    <mergeCell ref="K11:L11"/>
    <mergeCell ref="C8:D8"/>
    <mergeCell ref="E8:F8"/>
    <mergeCell ref="G8:H8"/>
    <mergeCell ref="K8:L8"/>
    <mergeCell ref="C9:D9"/>
    <mergeCell ref="E9:F9"/>
    <mergeCell ref="G9:H9"/>
    <mergeCell ref="I9:J9"/>
    <mergeCell ref="K9:L9"/>
    <mergeCell ref="A2:L2"/>
    <mergeCell ref="A3:L3"/>
    <mergeCell ref="A4:L4"/>
    <mergeCell ref="C7:D7"/>
    <mergeCell ref="E7:F7"/>
    <mergeCell ref="G7:H7"/>
    <mergeCell ref="I7:J7"/>
    <mergeCell ref="K7:L7"/>
  </mergeCells>
  <printOptions/>
  <pageMargins left="0.7" right="0.7" top="0.75" bottom="0.75" header="0.3" footer="0.3"/>
  <pageSetup fitToHeight="1" fitToWidth="1" horizontalDpi="600" verticalDpi="600" orientation="landscape" scale="2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pageSetUpPr fitToPage="1"/>
  </sheetPr>
  <dimension ref="A1:AE48"/>
  <sheetViews>
    <sheetView workbookViewId="0" topLeftCell="A1">
      <selection activeCell="N5" sqref="N5"/>
    </sheetView>
  </sheetViews>
  <sheetFormatPr defaultColWidth="9.140625" defaultRowHeight="12.75"/>
  <cols>
    <col min="1" max="1" width="4.421875" style="0" customWidth="1"/>
    <col min="2" max="2" width="8.140625" style="0" customWidth="1"/>
    <col min="3" max="3" width="21.8515625" style="0" customWidth="1"/>
    <col min="4" max="4" width="9.7109375" style="0" customWidth="1"/>
    <col min="5" max="5" width="2.00390625" style="0" customWidth="1"/>
    <col min="6" max="6" width="8.28125" style="0" customWidth="1"/>
    <col min="7" max="7" width="6.57421875" style="0" customWidth="1"/>
    <col min="8" max="8" width="12.00390625" style="0" customWidth="1"/>
    <col min="9" max="9" width="11.28125" style="0" customWidth="1"/>
    <col min="10" max="10" width="11.7109375" style="0" customWidth="1"/>
    <col min="11" max="11" width="10.7109375" style="0" customWidth="1"/>
    <col min="12" max="12" width="11.7109375" style="0" customWidth="1"/>
    <col min="13" max="13" width="10.7109375" style="0" customWidth="1"/>
    <col min="14" max="14" width="9.140625" style="0" customWidth="1"/>
    <col min="15" max="15" width="18.57421875" style="0" customWidth="1"/>
    <col min="16" max="16" width="19.7109375" style="0" bestFit="1" customWidth="1"/>
    <col min="17" max="17" width="10.00390625" style="0" bestFit="1" customWidth="1"/>
    <col min="18" max="18" width="10.00390625" style="0" customWidth="1"/>
    <col min="19" max="19" width="9.00390625" style="0" customWidth="1"/>
    <col min="20" max="20" width="9.140625" style="0" customWidth="1"/>
    <col min="21" max="21" width="11.00390625" style="0" customWidth="1"/>
    <col min="22" max="24" width="9.140625" style="0" customWidth="1"/>
    <col min="25" max="25" width="11.140625" style="0" customWidth="1"/>
    <col min="26" max="26" width="14.57421875" style="0" customWidth="1"/>
    <col min="27" max="27" width="9.140625" style="0" customWidth="1"/>
  </cols>
  <sheetData>
    <row r="1" spans="1:13" ht="12.75">
      <c r="A1" s="634"/>
      <c r="B1" s="635"/>
      <c r="C1" s="635"/>
      <c r="D1" s="635"/>
      <c r="E1" s="635"/>
      <c r="F1" s="635"/>
      <c r="G1" s="635"/>
      <c r="H1" s="635"/>
      <c r="I1" s="635"/>
      <c r="J1" s="635"/>
      <c r="K1" s="635"/>
      <c r="L1" s="635"/>
      <c r="M1" s="736"/>
    </row>
    <row r="2" spans="1:13" ht="20.25">
      <c r="A2" s="1080" t="s">
        <v>788</v>
      </c>
      <c r="B2" s="11"/>
      <c r="C2" s="1508"/>
      <c r="D2" s="11"/>
      <c r="E2" s="11"/>
      <c r="F2" s="11"/>
      <c r="G2" s="1509"/>
      <c r="H2" s="11"/>
      <c r="I2" s="1509"/>
      <c r="J2" s="11"/>
      <c r="K2" s="1509"/>
      <c r="L2" s="11"/>
      <c r="M2" s="1510"/>
    </row>
    <row r="3" spans="1:13" ht="18">
      <c r="A3" s="1511" t="s">
        <v>103</v>
      </c>
      <c r="B3" s="1512"/>
      <c r="C3" s="1513"/>
      <c r="D3" s="519"/>
      <c r="E3" s="519"/>
      <c r="F3" s="519"/>
      <c r="G3" s="1514"/>
      <c r="H3" s="519"/>
      <c r="I3" s="1514"/>
      <c r="J3" s="519"/>
      <c r="K3" s="1514"/>
      <c r="L3" s="519"/>
      <c r="M3" s="1515"/>
    </row>
    <row r="4" spans="1:13" ht="18">
      <c r="A4" s="1511" t="s">
        <v>228</v>
      </c>
      <c r="B4" s="1512"/>
      <c r="C4" s="1513"/>
      <c r="D4" s="519"/>
      <c r="E4" s="519"/>
      <c r="F4" s="519"/>
      <c r="G4" s="1514"/>
      <c r="H4" s="519"/>
      <c r="I4" s="1514"/>
      <c r="J4" s="519"/>
      <c r="K4" s="1514"/>
      <c r="L4" s="519"/>
      <c r="M4" s="1515"/>
    </row>
    <row r="5" spans="1:13" ht="12.75">
      <c r="A5" s="1516"/>
      <c r="B5" s="688"/>
      <c r="C5" s="567"/>
      <c r="D5" s="688"/>
      <c r="E5" s="688"/>
      <c r="F5" s="688"/>
      <c r="G5" s="1459"/>
      <c r="H5" s="1459"/>
      <c r="I5" s="1459"/>
      <c r="J5" s="1459"/>
      <c r="K5" s="1459"/>
      <c r="L5" s="1459"/>
      <c r="M5" s="1517"/>
    </row>
    <row r="6" spans="1:13" ht="12.75">
      <c r="A6" s="1518"/>
      <c r="B6" s="1519"/>
      <c r="C6" s="1520"/>
      <c r="D6" s="1521"/>
      <c r="E6" s="1522"/>
      <c r="F6" s="1522"/>
      <c r="G6" s="1523"/>
      <c r="H6" s="2517"/>
      <c r="I6" s="1523"/>
      <c r="J6" s="2517"/>
      <c r="K6" s="1523"/>
      <c r="L6" s="2494"/>
      <c r="M6" s="1524"/>
    </row>
    <row r="7" spans="1:13" ht="12.75">
      <c r="A7" s="1518"/>
      <c r="B7" s="1519"/>
      <c r="C7" s="1520"/>
      <c r="D7" s="1521"/>
      <c r="E7" s="1522"/>
      <c r="F7" s="1525" t="s">
        <v>789</v>
      </c>
      <c r="G7" s="1523"/>
      <c r="H7" s="2517"/>
      <c r="I7" s="1523"/>
      <c r="J7" s="2517"/>
      <c r="K7" s="1523"/>
      <c r="L7" s="2494"/>
      <c r="M7" s="1524"/>
    </row>
    <row r="8" spans="1:13" ht="12.75">
      <c r="A8" s="2680" t="s">
        <v>405</v>
      </c>
      <c r="B8" s="2681"/>
      <c r="C8" s="2681"/>
      <c r="D8" s="2765"/>
      <c r="E8" s="1522"/>
      <c r="F8" s="1525" t="s">
        <v>740</v>
      </c>
      <c r="G8" s="1526"/>
      <c r="H8" s="2766" t="s">
        <v>741</v>
      </c>
      <c r="I8" s="2767"/>
      <c r="J8" s="2766" t="s">
        <v>720</v>
      </c>
      <c r="K8" s="2767"/>
      <c r="L8" s="2766" t="s">
        <v>721</v>
      </c>
      <c r="M8" s="2768"/>
    </row>
    <row r="9" spans="1:22" ht="12.75">
      <c r="A9" s="1527"/>
      <c r="B9" s="1528"/>
      <c r="C9" s="1528"/>
      <c r="D9" s="1529"/>
      <c r="E9" s="1530"/>
      <c r="F9" s="1519"/>
      <c r="G9" s="1531"/>
      <c r="H9" s="2769" t="s">
        <v>242</v>
      </c>
      <c r="I9" s="2769"/>
      <c r="J9" s="2770" t="s">
        <v>242</v>
      </c>
      <c r="K9" s="2769"/>
      <c r="L9" s="2770" t="s">
        <v>242</v>
      </c>
      <c r="M9" s="2771"/>
      <c r="P9" s="857"/>
      <c r="Q9" s="857"/>
      <c r="R9" s="857"/>
      <c r="S9" s="857"/>
      <c r="T9" s="857"/>
      <c r="U9" s="857"/>
      <c r="V9" s="375"/>
    </row>
    <row r="10" spans="1:22" ht="12.75">
      <c r="A10" s="1532"/>
      <c r="B10" s="1533"/>
      <c r="C10" s="1534"/>
      <c r="D10" s="1535"/>
      <c r="E10" s="1534"/>
      <c r="F10" s="1534"/>
      <c r="G10" s="1536"/>
      <c r="H10" s="1537"/>
      <c r="I10" s="1335"/>
      <c r="J10" s="1537"/>
      <c r="K10" s="1335"/>
      <c r="L10" s="1537"/>
      <c r="M10" s="1538"/>
      <c r="O10" s="375"/>
      <c r="P10" s="857"/>
      <c r="Q10" s="857"/>
      <c r="R10" s="857"/>
      <c r="S10" s="857"/>
      <c r="T10" s="857"/>
      <c r="U10" s="857"/>
      <c r="V10" s="375"/>
    </row>
    <row r="11" spans="1:29" ht="12.75">
      <c r="A11" s="749"/>
      <c r="B11" s="189"/>
      <c r="C11" s="534"/>
      <c r="D11" s="185"/>
      <c r="E11" s="1539"/>
      <c r="F11" s="534"/>
      <c r="G11" s="603"/>
      <c r="H11" s="1540"/>
      <c r="I11" s="603"/>
      <c r="J11" s="1540"/>
      <c r="K11" s="603"/>
      <c r="L11" s="1540"/>
      <c r="M11" s="2219"/>
      <c r="O11" s="375"/>
      <c r="P11" s="857"/>
      <c r="Q11" s="857"/>
      <c r="R11" s="857"/>
      <c r="S11" s="857"/>
      <c r="T11" s="857"/>
      <c r="U11" s="857"/>
      <c r="V11" s="375"/>
      <c r="AA11" s="857"/>
      <c r="AC11" s="857"/>
    </row>
    <row r="12" spans="1:22" s="375" customFormat="1" ht="12.75">
      <c r="A12" s="1541"/>
      <c r="B12" s="1542" t="s">
        <v>407</v>
      </c>
      <c r="C12" s="1542"/>
      <c r="D12" s="1543"/>
      <c r="E12" s="1542"/>
      <c r="F12" s="1544">
        <f>(H12+L12-J12)/H12</f>
        <v>0.7684699732607047</v>
      </c>
      <c r="G12" s="1545"/>
      <c r="H12" s="394">
        <v>28198.2</v>
      </c>
      <c r="I12" s="1546">
        <f aca="true" t="shared" si="0" ref="I12:I37">H12/$H$37</f>
        <v>0.01279067200388651</v>
      </c>
      <c r="J12" s="394">
        <v>6769.15</v>
      </c>
      <c r="K12" s="1546">
        <f>J12/$J$37</f>
        <v>0.015077599582621021</v>
      </c>
      <c r="L12" s="394">
        <v>240.42</v>
      </c>
      <c r="M12" s="2220">
        <f>L12/$L$37</f>
        <v>0.008395558546292379</v>
      </c>
      <c r="O12" s="857"/>
      <c r="P12" s="857"/>
      <c r="Q12" s="857"/>
      <c r="R12" s="857"/>
      <c r="S12" s="857"/>
      <c r="T12" s="857"/>
      <c r="U12" s="857"/>
      <c r="V12" s="2354"/>
    </row>
    <row r="13" spans="1:22" s="375" customFormat="1" ht="12.75">
      <c r="A13" s="1541"/>
      <c r="B13" s="1542" t="s">
        <v>408</v>
      </c>
      <c r="C13" s="1542"/>
      <c r="D13" s="1543"/>
      <c r="E13" s="1542"/>
      <c r="F13" s="1544">
        <f aca="true" t="shared" si="1" ref="F13:F36">(H13+L13-J13)/H13</f>
        <v>0.8173883699874751</v>
      </c>
      <c r="G13" s="1545"/>
      <c r="H13" s="400">
        <v>1099387.81</v>
      </c>
      <c r="I13" s="1546">
        <f t="shared" si="0"/>
        <v>0.4986810818698038</v>
      </c>
      <c r="J13" s="400">
        <v>210966.31</v>
      </c>
      <c r="K13" s="1546">
        <f>J13/$J$37</f>
        <v>0.4699061990948785</v>
      </c>
      <c r="L13" s="400">
        <v>10205.310000000003</v>
      </c>
      <c r="M13" s="2220">
        <f>L13/$L$37</f>
        <v>0.35637333661119336</v>
      </c>
      <c r="V13" s="2354"/>
    </row>
    <row r="14" spans="1:31" s="857" customFormat="1" ht="12.75">
      <c r="A14" s="1547"/>
      <c r="B14" s="1548"/>
      <c r="C14" s="1548" t="s">
        <v>615</v>
      </c>
      <c r="D14" s="1549"/>
      <c r="E14" s="1548"/>
      <c r="F14" s="1550">
        <f t="shared" si="1"/>
        <v>0.8097709822884417</v>
      </c>
      <c r="G14" s="1551"/>
      <c r="H14" s="1552">
        <v>144522.01</v>
      </c>
      <c r="I14" s="2188">
        <f t="shared" si="0"/>
        <v>0.06555502220894972</v>
      </c>
      <c r="J14" s="1552">
        <v>29867.74</v>
      </c>
      <c r="K14" s="2188">
        <f>J14/$J$37</f>
        <v>0.06652738145229951</v>
      </c>
      <c r="L14" s="1552">
        <v>2375.46</v>
      </c>
      <c r="M14" s="2221">
        <f aca="true" t="shared" si="2" ref="M14:M28">L14/$L$37</f>
        <v>0.08295197364768196</v>
      </c>
      <c r="P14" s="375"/>
      <c r="Q14" s="375"/>
      <c r="R14" s="375"/>
      <c r="S14" s="375"/>
      <c r="T14" s="375"/>
      <c r="U14" s="375"/>
      <c r="V14" s="2354"/>
      <c r="W14" s="375"/>
      <c r="AA14" s="375"/>
      <c r="AC14" s="375"/>
      <c r="AE14" s="375"/>
    </row>
    <row r="15" spans="1:31" s="857" customFormat="1" ht="12.75">
      <c r="A15" s="1547"/>
      <c r="B15" s="1548"/>
      <c r="C15" s="1548" t="s">
        <v>790</v>
      </c>
      <c r="D15" s="1549"/>
      <c r="E15" s="1548"/>
      <c r="F15" s="1550">
        <f t="shared" si="1"/>
        <v>0.8058693209940406</v>
      </c>
      <c r="G15" s="1551"/>
      <c r="H15" s="1552">
        <v>95787.23</v>
      </c>
      <c r="I15" s="2188">
        <f t="shared" si="0"/>
        <v>0.04344898047005972</v>
      </c>
      <c r="J15" s="1552">
        <v>18674.64</v>
      </c>
      <c r="K15" s="2188">
        <f aca="true" t="shared" si="3" ref="K15:K28">J15/$J$37</f>
        <v>0.04159587899065582</v>
      </c>
      <c r="L15" s="1552">
        <v>79.4</v>
      </c>
      <c r="M15" s="2221">
        <f t="shared" si="2"/>
        <v>0.002772678431809396</v>
      </c>
      <c r="Q15" s="375"/>
      <c r="R15" s="375"/>
      <c r="S15" s="375"/>
      <c r="T15" s="375"/>
      <c r="U15" s="375"/>
      <c r="V15" s="2354"/>
      <c r="AA15" s="375"/>
      <c r="AC15" s="375"/>
      <c r="AE15" s="375"/>
    </row>
    <row r="16" spans="1:31" s="857" customFormat="1" ht="12.75">
      <c r="A16" s="1547"/>
      <c r="B16" s="1548"/>
      <c r="C16" s="1548" t="s">
        <v>791</v>
      </c>
      <c r="D16" s="1549"/>
      <c r="E16" s="1548"/>
      <c r="F16" s="1550">
        <f t="shared" si="1"/>
        <v>0.726605505239336</v>
      </c>
      <c r="G16" s="1551"/>
      <c r="H16" s="1552">
        <v>28134.29</v>
      </c>
      <c r="I16" s="2188">
        <f t="shared" si="0"/>
        <v>0.012761682499316416</v>
      </c>
      <c r="J16" s="1552">
        <v>7816.24</v>
      </c>
      <c r="K16" s="2188">
        <f t="shared" si="3"/>
        <v>0.017409887055489348</v>
      </c>
      <c r="L16" s="1552">
        <v>124.48</v>
      </c>
      <c r="M16" s="2221">
        <f t="shared" si="2"/>
        <v>0.004346889309718307</v>
      </c>
      <c r="V16" s="2354"/>
      <c r="AA16" s="375"/>
      <c r="AC16" s="375"/>
      <c r="AE16" s="375"/>
    </row>
    <row r="17" spans="1:31" s="857" customFormat="1" ht="12.75">
      <c r="A17" s="1547"/>
      <c r="B17" s="1548"/>
      <c r="C17" s="1548" t="s">
        <v>410</v>
      </c>
      <c r="D17" s="1549"/>
      <c r="E17" s="1548"/>
      <c r="F17" s="1550">
        <f t="shared" si="1"/>
        <v>0.8453712385112686</v>
      </c>
      <c r="G17" s="1551"/>
      <c r="H17" s="1552">
        <v>71267.66</v>
      </c>
      <c r="I17" s="2188">
        <f t="shared" si="0"/>
        <v>0.03232693092270083</v>
      </c>
      <c r="J17" s="1552">
        <v>11700.65</v>
      </c>
      <c r="K17" s="2188">
        <f t="shared" si="3"/>
        <v>0.026062018947193465</v>
      </c>
      <c r="L17" s="1552">
        <v>680.62</v>
      </c>
      <c r="M17" s="2221">
        <f t="shared" si="2"/>
        <v>0.023767511262696613</v>
      </c>
      <c r="V17" s="2354"/>
      <c r="AA17" s="375"/>
      <c r="AC17" s="375"/>
      <c r="AE17" s="375"/>
    </row>
    <row r="18" spans="1:31" s="857" customFormat="1" ht="12.75">
      <c r="A18" s="1547"/>
      <c r="B18" s="1548"/>
      <c r="C18" s="1548" t="s">
        <v>411</v>
      </c>
      <c r="D18" s="1549"/>
      <c r="E18" s="1548"/>
      <c r="F18" s="1550">
        <f t="shared" si="1"/>
        <v>0.8569183925566526</v>
      </c>
      <c r="G18" s="1551"/>
      <c r="H18" s="1552">
        <v>80273.56</v>
      </c>
      <c r="I18" s="2188">
        <f t="shared" si="0"/>
        <v>0.03641199709713045</v>
      </c>
      <c r="J18" s="1552">
        <v>15731.44</v>
      </c>
      <c r="K18" s="2188">
        <f t="shared" si="3"/>
        <v>0.03504019754002019</v>
      </c>
      <c r="L18" s="1552">
        <v>4245.77</v>
      </c>
      <c r="M18" s="2221">
        <f t="shared" si="2"/>
        <v>0.14826391568543298</v>
      </c>
      <c r="V18" s="2354"/>
      <c r="AA18" s="375"/>
      <c r="AC18" s="375"/>
      <c r="AE18" s="375"/>
    </row>
    <row r="19" spans="1:31" s="857" customFormat="1" ht="12.75">
      <c r="A19" s="1547"/>
      <c r="B19" s="1548"/>
      <c r="C19" s="1548" t="s">
        <v>412</v>
      </c>
      <c r="D19" s="1553"/>
      <c r="E19" s="1554"/>
      <c r="F19" s="1550">
        <f t="shared" si="1"/>
        <v>0.8466829033012945</v>
      </c>
      <c r="G19" s="1551"/>
      <c r="H19" s="1552">
        <v>207723.67</v>
      </c>
      <c r="I19" s="2188">
        <f t="shared" si="0"/>
        <v>0.09422322454672852</v>
      </c>
      <c r="J19" s="1552">
        <v>31935.39</v>
      </c>
      <c r="K19" s="2188">
        <f t="shared" si="3"/>
        <v>0.07113286349613164</v>
      </c>
      <c r="L19" s="1552">
        <v>87.8</v>
      </c>
      <c r="M19" s="2221">
        <f t="shared" si="2"/>
        <v>0.003066009651295528</v>
      </c>
      <c r="O19" s="289"/>
      <c r="V19" s="2354"/>
      <c r="AA19" s="375"/>
      <c r="AC19" s="375"/>
      <c r="AE19" s="375"/>
    </row>
    <row r="20" spans="1:31" s="857" customFormat="1" ht="12.75">
      <c r="A20" s="1547"/>
      <c r="B20" s="1548"/>
      <c r="C20" s="1548" t="s">
        <v>413</v>
      </c>
      <c r="D20" s="1549"/>
      <c r="E20" s="1548"/>
      <c r="F20" s="1550">
        <f t="shared" si="1"/>
        <v>0.8022720473491433</v>
      </c>
      <c r="G20" s="1551"/>
      <c r="H20" s="1552">
        <v>30919.25</v>
      </c>
      <c r="I20" s="2188">
        <f t="shared" si="0"/>
        <v>0.014024937242666836</v>
      </c>
      <c r="J20" s="1552">
        <v>7051.47</v>
      </c>
      <c r="K20" s="2188">
        <f t="shared" si="3"/>
        <v>0.015706438936774137</v>
      </c>
      <c r="L20" s="1552">
        <v>937.87</v>
      </c>
      <c r="M20" s="2221">
        <f t="shared" si="2"/>
        <v>0.03275077985945942</v>
      </c>
      <c r="Q20" s="375"/>
      <c r="R20" s="375"/>
      <c r="S20" s="375"/>
      <c r="T20" s="375"/>
      <c r="U20" s="375"/>
      <c r="V20" s="2354"/>
      <c r="AA20" s="375"/>
      <c r="AC20" s="375"/>
      <c r="AE20" s="375"/>
    </row>
    <row r="21" spans="1:31" s="857" customFormat="1" ht="12.75">
      <c r="A21" s="1547"/>
      <c r="B21" s="1548"/>
      <c r="C21" s="1548" t="s">
        <v>617</v>
      </c>
      <c r="D21" s="1549"/>
      <c r="E21" s="1548"/>
      <c r="F21" s="1550">
        <f t="shared" si="1"/>
        <v>0.8357306501848856</v>
      </c>
      <c r="G21" s="1551"/>
      <c r="H21" s="1552">
        <v>49392.72</v>
      </c>
      <c r="I21" s="2188">
        <f t="shared" si="0"/>
        <v>0.022404482587534143</v>
      </c>
      <c r="J21" s="1552">
        <v>8332.63</v>
      </c>
      <c r="K21" s="2188">
        <f t="shared" si="3"/>
        <v>0.01856009375034316</v>
      </c>
      <c r="L21" s="1552">
        <v>218.92</v>
      </c>
      <c r="M21" s="2221">
        <f t="shared" si="2"/>
        <v>0.007644770305940968</v>
      </c>
      <c r="V21" s="2354"/>
      <c r="AA21" s="375"/>
      <c r="AC21" s="375"/>
      <c r="AE21" s="375"/>
    </row>
    <row r="22" spans="1:31" s="857" customFormat="1" ht="12.75">
      <c r="A22" s="1547"/>
      <c r="B22" s="1548"/>
      <c r="C22" s="1548" t="s">
        <v>792</v>
      </c>
      <c r="D22" s="1549"/>
      <c r="E22" s="1548"/>
      <c r="F22" s="1550">
        <f t="shared" si="1"/>
        <v>0.730781077057974</v>
      </c>
      <c r="G22" s="1551"/>
      <c r="H22" s="1552">
        <v>37304.77</v>
      </c>
      <c r="I22" s="2188">
        <f t="shared" si="0"/>
        <v>0.0169214019778009</v>
      </c>
      <c r="J22" s="1552">
        <v>10107.25</v>
      </c>
      <c r="K22" s="2188">
        <f t="shared" si="3"/>
        <v>0.022512880994134614</v>
      </c>
      <c r="L22" s="1552">
        <v>64.1</v>
      </c>
      <c r="M22" s="2221">
        <f t="shared" si="2"/>
        <v>0.0022383965677453686</v>
      </c>
      <c r="P22" s="375"/>
      <c r="Q22" s="375"/>
      <c r="R22" s="375"/>
      <c r="S22" s="375"/>
      <c r="T22" s="375"/>
      <c r="U22" s="375"/>
      <c r="V22" s="2354"/>
      <c r="AA22" s="375"/>
      <c r="AC22" s="375"/>
      <c r="AE22" s="375"/>
    </row>
    <row r="23" spans="1:31" s="857" customFormat="1" ht="12.75">
      <c r="A23" s="1547"/>
      <c r="B23" s="1548"/>
      <c r="C23" s="1548" t="s">
        <v>414</v>
      </c>
      <c r="D23" s="1553"/>
      <c r="E23" s="1554"/>
      <c r="F23" s="1550">
        <f t="shared" si="1"/>
        <v>0.814178202310785</v>
      </c>
      <c r="G23" s="1551"/>
      <c r="H23" s="1552">
        <v>58623.37</v>
      </c>
      <c r="I23" s="2188">
        <f t="shared" si="0"/>
        <v>0.026591495110768783</v>
      </c>
      <c r="J23" s="1552">
        <v>11316.11</v>
      </c>
      <c r="K23" s="2188">
        <f t="shared" si="3"/>
        <v>0.025205494842468194</v>
      </c>
      <c r="L23" s="1552">
        <v>422.61</v>
      </c>
      <c r="M23" s="2221">
        <f t="shared" si="2"/>
        <v>0.014757703174646962</v>
      </c>
      <c r="O23" s="289"/>
      <c r="V23" s="2354"/>
      <c r="AA23" s="375"/>
      <c r="AC23" s="375"/>
      <c r="AE23" s="375"/>
    </row>
    <row r="24" spans="1:31" s="857" customFormat="1" ht="12.75">
      <c r="A24" s="1547"/>
      <c r="B24" s="1548"/>
      <c r="C24" s="1548" t="s">
        <v>416</v>
      </c>
      <c r="D24" s="1549"/>
      <c r="E24" s="1548"/>
      <c r="F24" s="1550">
        <f t="shared" si="1"/>
        <v>0.8054948211354971</v>
      </c>
      <c r="G24" s="1551"/>
      <c r="H24" s="1552">
        <v>295439.28</v>
      </c>
      <c r="I24" s="2188">
        <f t="shared" si="0"/>
        <v>0.1340109272061475</v>
      </c>
      <c r="J24" s="1552">
        <v>58432.75</v>
      </c>
      <c r="K24" s="2188">
        <f t="shared" si="3"/>
        <v>0.13015306308936847</v>
      </c>
      <c r="L24" s="1552">
        <v>968.28</v>
      </c>
      <c r="M24" s="2221">
        <f t="shared" si="2"/>
        <v>0.033812708714765764</v>
      </c>
      <c r="O24" s="375"/>
      <c r="V24" s="2354"/>
      <c r="AA24" s="375"/>
      <c r="AC24" s="375"/>
      <c r="AE24" s="375"/>
    </row>
    <row r="25" spans="1:22" s="375" customFormat="1" ht="12.75">
      <c r="A25" s="1555"/>
      <c r="B25" s="1542" t="s">
        <v>417</v>
      </c>
      <c r="C25" s="1542"/>
      <c r="D25" s="1543"/>
      <c r="E25" s="1542"/>
      <c r="F25" s="1544">
        <f t="shared" si="1"/>
        <v>0.7379399692987708</v>
      </c>
      <c r="G25" s="1545"/>
      <c r="H25" s="400">
        <v>241573.38999999998</v>
      </c>
      <c r="I25" s="1546">
        <f t="shared" si="0"/>
        <v>0.10957741970611447</v>
      </c>
      <c r="J25" s="400">
        <v>64649.86</v>
      </c>
      <c r="K25" s="1546">
        <f>J25/$J$37</f>
        <v>0.14400104919413922</v>
      </c>
      <c r="L25" s="400">
        <v>1343.1299999999999</v>
      </c>
      <c r="M25" s="2220">
        <f>L25/$L$37</f>
        <v>0.04690261438433443</v>
      </c>
      <c r="V25" s="2354"/>
    </row>
    <row r="26" spans="1:31" s="857" customFormat="1" ht="12.75">
      <c r="A26" s="1547"/>
      <c r="B26" s="1548"/>
      <c r="C26" s="1548" t="s">
        <v>418</v>
      </c>
      <c r="D26" s="1549"/>
      <c r="E26" s="1548"/>
      <c r="F26" s="1550">
        <f t="shared" si="1"/>
        <v>0.5817655314193281</v>
      </c>
      <c r="G26" s="1551"/>
      <c r="H26" s="1552">
        <v>56775.88</v>
      </c>
      <c r="I26" s="2188">
        <f t="shared" si="0"/>
        <v>0.025753475711641875</v>
      </c>
      <c r="J26" s="1552">
        <v>23770.73</v>
      </c>
      <c r="K26" s="2188">
        <f t="shared" si="3"/>
        <v>0.05294690599655747</v>
      </c>
      <c r="L26" s="1552">
        <v>25.1</v>
      </c>
      <c r="M26" s="2221">
        <f t="shared" si="2"/>
        <v>0.0008765016201311819</v>
      </c>
      <c r="Q26" s="375"/>
      <c r="R26" s="375"/>
      <c r="S26" s="375"/>
      <c r="T26" s="375"/>
      <c r="U26" s="375"/>
      <c r="V26" s="2354"/>
      <c r="AA26" s="375"/>
      <c r="AC26" s="375"/>
      <c r="AE26" s="375"/>
    </row>
    <row r="27" spans="1:31" s="857" customFormat="1" ht="12.75">
      <c r="A27" s="1547"/>
      <c r="B27" s="1548"/>
      <c r="C27" s="1548" t="s">
        <v>618</v>
      </c>
      <c r="D27" s="1549"/>
      <c r="E27" s="1548"/>
      <c r="F27" s="1550">
        <f t="shared" si="1"/>
        <v>0.8016323177705583</v>
      </c>
      <c r="G27" s="1551"/>
      <c r="H27" s="1552">
        <v>36958.49</v>
      </c>
      <c r="I27" s="2188">
        <f t="shared" si="0"/>
        <v>0.016764329756825593</v>
      </c>
      <c r="J27" s="1552">
        <v>7409.62</v>
      </c>
      <c r="K27" s="2188">
        <f t="shared" si="3"/>
        <v>0.016504181975488853</v>
      </c>
      <c r="L27" s="1552">
        <v>78.25</v>
      </c>
      <c r="M27" s="2221">
        <f t="shared" si="2"/>
        <v>0.0027325199910464134</v>
      </c>
      <c r="P27" s="375"/>
      <c r="Q27" s="375"/>
      <c r="R27" s="375"/>
      <c r="S27" s="375"/>
      <c r="T27" s="375"/>
      <c r="U27" s="375"/>
      <c r="V27" s="2354"/>
      <c r="AA27" s="375"/>
      <c r="AC27" s="375"/>
      <c r="AE27" s="375"/>
    </row>
    <row r="28" spans="1:31" s="857" customFormat="1" ht="12.75">
      <c r="A28" s="1547"/>
      <c r="B28" s="1548"/>
      <c r="C28" s="1548" t="s">
        <v>527</v>
      </c>
      <c r="D28" s="1549"/>
      <c r="E28" s="1548"/>
      <c r="F28" s="1550">
        <f t="shared" si="1"/>
        <v>0.781994428805061</v>
      </c>
      <c r="G28" s="1551"/>
      <c r="H28" s="1552">
        <v>147839.02</v>
      </c>
      <c r="I28" s="2188">
        <f t="shared" si="0"/>
        <v>0.067059614237647</v>
      </c>
      <c r="J28" s="1552">
        <v>33469.51</v>
      </c>
      <c r="K28" s="2188">
        <f t="shared" si="3"/>
        <v>0.0745499612220929</v>
      </c>
      <c r="L28" s="1552">
        <v>1239.78</v>
      </c>
      <c r="M28" s="2221">
        <f t="shared" si="2"/>
        <v>0.043293592773156836</v>
      </c>
      <c r="Q28" s="375"/>
      <c r="R28" s="375"/>
      <c r="S28" s="375"/>
      <c r="T28" s="375"/>
      <c r="U28" s="375"/>
      <c r="V28" s="2354"/>
      <c r="AA28" s="375"/>
      <c r="AC28" s="375"/>
      <c r="AE28" s="375"/>
    </row>
    <row r="29" spans="1:22" s="375" customFormat="1" ht="12.75">
      <c r="A29" s="1555"/>
      <c r="B29" s="1542" t="s">
        <v>420</v>
      </c>
      <c r="C29" s="1542"/>
      <c r="D29" s="1543"/>
      <c r="E29" s="1542"/>
      <c r="F29" s="1544">
        <f t="shared" si="1"/>
        <v>0.8069878539318248</v>
      </c>
      <c r="G29" s="1545"/>
      <c r="H29" s="400">
        <v>161848.26</v>
      </c>
      <c r="I29" s="1546">
        <f t="shared" si="0"/>
        <v>0.07341418984402355</v>
      </c>
      <c r="J29" s="400">
        <v>35538.41</v>
      </c>
      <c r="K29" s="1546">
        <f aca="true" t="shared" si="4" ref="K29:K37">J29/$J$37</f>
        <v>0.07915822751497821</v>
      </c>
      <c r="L29" s="400">
        <v>4299.73</v>
      </c>
      <c r="M29" s="2220">
        <f aca="true" t="shared" si="5" ref="M29:M37">L29/$L$37</f>
        <v>0.15014821956679864</v>
      </c>
      <c r="P29" s="857"/>
      <c r="V29" s="2354"/>
    </row>
    <row r="30" spans="1:22" s="375" customFormat="1" ht="12.75">
      <c r="A30" s="1555"/>
      <c r="B30" s="1542" t="s">
        <v>421</v>
      </c>
      <c r="C30" s="1542"/>
      <c r="D30" s="1543"/>
      <c r="E30" s="1542"/>
      <c r="F30" s="1544">
        <f t="shared" si="1"/>
        <v>0.7818970141098611</v>
      </c>
      <c r="G30" s="1545"/>
      <c r="H30" s="400">
        <v>35908.22</v>
      </c>
      <c r="I30" s="1546">
        <f t="shared" si="0"/>
        <v>0.016287928458674585</v>
      </c>
      <c r="J30" s="400">
        <v>8081.64</v>
      </c>
      <c r="K30" s="1546">
        <f t="shared" si="4"/>
        <v>0.018001038814458737</v>
      </c>
      <c r="L30" s="400">
        <v>249.95</v>
      </c>
      <c r="M30" s="2220">
        <f t="shared" si="5"/>
        <v>0.008728349798876052</v>
      </c>
      <c r="P30" s="857"/>
      <c r="V30" s="2354"/>
    </row>
    <row r="31" spans="1:22" s="375" customFormat="1" ht="12.75">
      <c r="A31" s="1555"/>
      <c r="B31" s="1542" t="s">
        <v>422</v>
      </c>
      <c r="C31" s="1542"/>
      <c r="D31" s="1543"/>
      <c r="E31" s="1542"/>
      <c r="F31" s="1544">
        <f t="shared" si="1"/>
        <v>0.7555558081668033</v>
      </c>
      <c r="G31" s="1545"/>
      <c r="H31" s="400">
        <v>41345.92</v>
      </c>
      <c r="I31" s="1546">
        <f t="shared" si="0"/>
        <v>0.018754463101152957</v>
      </c>
      <c r="J31" s="400">
        <v>10954.66</v>
      </c>
      <c r="K31" s="1546">
        <f t="shared" si="4"/>
        <v>0.024400401386253105</v>
      </c>
      <c r="L31" s="400">
        <v>847.89</v>
      </c>
      <c r="M31" s="2220">
        <f t="shared" si="5"/>
        <v>0.02960864377263059</v>
      </c>
      <c r="V31" s="2354"/>
    </row>
    <row r="32" spans="1:22" s="375" customFormat="1" ht="12.75">
      <c r="A32" s="1555"/>
      <c r="B32" s="1542" t="s">
        <v>423</v>
      </c>
      <c r="C32" s="1542"/>
      <c r="D32" s="1543"/>
      <c r="E32" s="1542"/>
      <c r="F32" s="1544">
        <f t="shared" si="1"/>
        <v>0.8859144789338922</v>
      </c>
      <c r="G32" s="1545"/>
      <c r="H32" s="400">
        <v>247709.26</v>
      </c>
      <c r="I32" s="1546">
        <f t="shared" si="0"/>
        <v>0.11236064348027337</v>
      </c>
      <c r="J32" s="400">
        <v>36776.74</v>
      </c>
      <c r="K32" s="1546">
        <f t="shared" si="4"/>
        <v>0.08191648281898936</v>
      </c>
      <c r="L32" s="400">
        <v>8516.7</v>
      </c>
      <c r="M32" s="2220">
        <f t="shared" si="5"/>
        <v>0.2974064282139935</v>
      </c>
      <c r="P32" s="857"/>
      <c r="Q32" s="857"/>
      <c r="R32" s="857"/>
      <c r="S32" s="857"/>
      <c r="T32" s="857"/>
      <c r="U32" s="857"/>
      <c r="V32" s="2354"/>
    </row>
    <row r="33" spans="1:22" s="375" customFormat="1" ht="12.75">
      <c r="A33" s="1555"/>
      <c r="B33" s="1542" t="s">
        <v>424</v>
      </c>
      <c r="C33" s="1542"/>
      <c r="D33" s="1543"/>
      <c r="E33" s="1542"/>
      <c r="F33" s="1544">
        <f t="shared" si="1"/>
        <v>0.794104489360505</v>
      </c>
      <c r="G33" s="1545"/>
      <c r="H33" s="400">
        <v>331320.24</v>
      </c>
      <c r="I33" s="1546">
        <f t="shared" si="0"/>
        <v>0.15028649055928955</v>
      </c>
      <c r="J33" s="400">
        <v>71008.58</v>
      </c>
      <c r="K33" s="1546">
        <f t="shared" si="4"/>
        <v>0.15816445730564568</v>
      </c>
      <c r="L33" s="400">
        <v>2791.23</v>
      </c>
      <c r="M33" s="2220">
        <f t="shared" si="5"/>
        <v>0.09747082140074735</v>
      </c>
      <c r="V33" s="2354"/>
    </row>
    <row r="34" spans="1:31" s="857" customFormat="1" ht="12.75">
      <c r="A34" s="1547"/>
      <c r="B34" s="1548"/>
      <c r="C34" s="1548" t="s">
        <v>529</v>
      </c>
      <c r="D34" s="1556"/>
      <c r="E34" s="1557"/>
      <c r="F34" s="1550">
        <f t="shared" si="1"/>
        <v>0.7176317670456318</v>
      </c>
      <c r="G34" s="1551"/>
      <c r="H34" s="1552">
        <v>123703.54</v>
      </c>
      <c r="I34" s="2188">
        <f t="shared" si="0"/>
        <v>0.05611178748500453</v>
      </c>
      <c r="J34" s="1552">
        <v>35336.61</v>
      </c>
      <c r="K34" s="2188">
        <f t="shared" si="4"/>
        <v>0.07870873834783419</v>
      </c>
      <c r="L34" s="1552">
        <v>406.66</v>
      </c>
      <c r="M34" s="2221">
        <f t="shared" si="5"/>
        <v>0.014200723061456033</v>
      </c>
      <c r="O34" s="375"/>
      <c r="V34" s="2354"/>
      <c r="AA34" s="375"/>
      <c r="AC34" s="375"/>
      <c r="AE34" s="375"/>
    </row>
    <row r="35" spans="1:31" s="857" customFormat="1" ht="12.75">
      <c r="A35" s="1547"/>
      <c r="B35" s="1548"/>
      <c r="C35" s="1548" t="s">
        <v>530</v>
      </c>
      <c r="D35" s="1556"/>
      <c r="E35" s="1557"/>
      <c r="F35" s="1550">
        <f t="shared" si="1"/>
        <v>0.8396689668990982</v>
      </c>
      <c r="G35" s="1551"/>
      <c r="H35" s="1552">
        <v>207616.7</v>
      </c>
      <c r="I35" s="2188">
        <f t="shared" si="0"/>
        <v>0.09417470307428503</v>
      </c>
      <c r="J35" s="1552">
        <v>35671.97</v>
      </c>
      <c r="K35" s="2188">
        <f t="shared" si="4"/>
        <v>0.07945571895781149</v>
      </c>
      <c r="L35" s="1552">
        <v>2384.57</v>
      </c>
      <c r="M35" s="2221">
        <f t="shared" si="5"/>
        <v>0.08327009833929133</v>
      </c>
      <c r="Q35" s="375"/>
      <c r="R35" s="375"/>
      <c r="S35" s="375"/>
      <c r="T35" s="375"/>
      <c r="U35" s="375"/>
      <c r="V35" s="2354"/>
      <c r="AA35" s="375"/>
      <c r="AC35" s="375"/>
      <c r="AE35" s="375"/>
    </row>
    <row r="36" spans="1:22" s="375" customFormat="1" ht="12.75">
      <c r="A36" s="1555"/>
      <c r="B36" s="1542" t="s">
        <v>531</v>
      </c>
      <c r="C36" s="1542"/>
      <c r="D36" s="1543"/>
      <c r="E36" s="1542"/>
      <c r="F36" s="1544">
        <f t="shared" si="1"/>
        <v>0.7649359785475676</v>
      </c>
      <c r="G36" s="1545"/>
      <c r="H36" s="400">
        <v>17299.67</v>
      </c>
      <c r="I36" s="1546">
        <f t="shared" si="0"/>
        <v>0.00784711097678133</v>
      </c>
      <c r="J36" s="400">
        <v>4208.74</v>
      </c>
      <c r="K36" s="1546">
        <f t="shared" si="4"/>
        <v>0.009374544288036222</v>
      </c>
      <c r="L36" s="400">
        <v>142.21</v>
      </c>
      <c r="M36" s="2220">
        <f t="shared" si="5"/>
        <v>0.00496602770513368</v>
      </c>
      <c r="O36" s="857"/>
      <c r="V36" s="2354"/>
    </row>
    <row r="37" spans="1:22" s="375" customFormat="1" ht="12.75">
      <c r="A37" s="1555"/>
      <c r="B37" s="1542" t="s">
        <v>262</v>
      </c>
      <c r="C37" s="1542"/>
      <c r="D37" s="1543"/>
      <c r="E37" s="1542"/>
      <c r="F37" s="1544">
        <f>(H37+L37-J37)/H37</f>
        <v>0.8093444427017679</v>
      </c>
      <c r="G37" s="1545"/>
      <c r="H37" s="394">
        <f>SUM(H12:H13,H25,H29:H33,H36)</f>
        <v>2204590.9699999997</v>
      </c>
      <c r="I37" s="1546">
        <f t="shared" si="0"/>
        <v>1</v>
      </c>
      <c r="J37" s="394">
        <f>SUM(J12:J13,J25,J29:J33,J36)</f>
        <v>448954.08999999997</v>
      </c>
      <c r="K37" s="1546">
        <f t="shared" si="4"/>
        <v>1</v>
      </c>
      <c r="L37" s="394">
        <f>SUM(L12,L13,L25,L29:L33,L36)</f>
        <v>28636.570000000003</v>
      </c>
      <c r="M37" s="2220">
        <f t="shared" si="5"/>
        <v>1</v>
      </c>
      <c r="O37" s="857"/>
      <c r="P37" s="857"/>
      <c r="V37" s="2354"/>
    </row>
    <row r="38" spans="1:31" ht="12.75">
      <c r="A38" s="1558"/>
      <c r="B38" s="1559"/>
      <c r="C38" s="1099"/>
      <c r="D38" s="1100"/>
      <c r="E38" s="1099"/>
      <c r="F38" s="1560"/>
      <c r="G38" s="1561"/>
      <c r="H38" s="1562"/>
      <c r="I38" s="1563"/>
      <c r="J38" s="1562"/>
      <c r="K38" s="1563"/>
      <c r="L38" s="1562"/>
      <c r="M38" s="1564"/>
      <c r="AE38" s="375"/>
    </row>
    <row r="39" spans="1:13" ht="12.75">
      <c r="A39" s="1565"/>
      <c r="B39" s="1565"/>
      <c r="C39" s="1565"/>
      <c r="D39" s="1565"/>
      <c r="E39" s="1565"/>
      <c r="F39" s="1565"/>
      <c r="G39" s="1566"/>
      <c r="H39" s="1567"/>
      <c r="I39" s="1566"/>
      <c r="J39" s="1567"/>
      <c r="K39" s="1566"/>
      <c r="L39" s="1567"/>
      <c r="M39" s="1566"/>
    </row>
    <row r="40" spans="1:7" ht="10.5" customHeight="1">
      <c r="A40" s="285" t="s">
        <v>793</v>
      </c>
      <c r="B40" s="1260"/>
      <c r="C40" s="1260"/>
      <c r="D40" s="1260"/>
      <c r="E40" s="1260"/>
      <c r="F40" s="1260"/>
      <c r="G40" s="1260"/>
    </row>
    <row r="41" spans="1:13" ht="12.75">
      <c r="A41" s="1568" t="s">
        <v>330</v>
      </c>
      <c r="B41" s="1568"/>
      <c r="C41" s="1568"/>
      <c r="D41" s="1568"/>
      <c r="E41" s="1568"/>
      <c r="F41" s="1568"/>
      <c r="G41" s="1568"/>
      <c r="H41" s="1568"/>
      <c r="I41" s="1568"/>
      <c r="J41" s="1568"/>
      <c r="K41" s="1568"/>
      <c r="L41" s="1568"/>
      <c r="M41" s="1568"/>
    </row>
    <row r="42" spans="1:13" ht="12.75">
      <c r="A42" s="1569" t="s">
        <v>794</v>
      </c>
      <c r="B42" s="1569"/>
      <c r="C42" s="1569"/>
      <c r="D42" s="1519"/>
      <c r="E42" s="1519"/>
      <c r="F42" s="1519"/>
      <c r="G42" s="1519"/>
      <c r="H42" s="1519"/>
      <c r="I42" s="1519"/>
      <c r="J42" s="1519"/>
      <c r="K42" s="1519"/>
      <c r="L42" s="1519"/>
      <c r="M42" s="1519"/>
    </row>
    <row r="43" spans="1:6" s="9" customFormat="1" ht="10.35" customHeight="1">
      <c r="A43" s="1348" t="s">
        <v>795</v>
      </c>
      <c r="B43" s="58"/>
      <c r="C43" s="58"/>
      <c r="D43" s="146"/>
      <c r="E43" s="151"/>
      <c r="F43" s="146"/>
    </row>
    <row r="44" spans="1:6" s="9" customFormat="1" ht="10.35" customHeight="1">
      <c r="A44" s="1348" t="s">
        <v>796</v>
      </c>
      <c r="B44" s="58"/>
      <c r="C44" s="58"/>
      <c r="D44" s="146"/>
      <c r="E44" s="151"/>
      <c r="F44" s="146"/>
    </row>
    <row r="45" spans="1:3" ht="10.5" customHeight="1">
      <c r="A45" s="1348" t="s">
        <v>797</v>
      </c>
      <c r="B45" s="1392"/>
      <c r="C45" s="387"/>
    </row>
    <row r="46" spans="1:3" ht="10.5" customHeight="1">
      <c r="A46" s="2222" t="s">
        <v>798</v>
      </c>
      <c r="B46" s="1392"/>
      <c r="C46" s="387"/>
    </row>
    <row r="47" spans="1:20" ht="12.75" customHeight="1">
      <c r="A47" s="1569" t="s">
        <v>799</v>
      </c>
      <c r="B47" s="58"/>
      <c r="C47" s="1453"/>
      <c r="D47" s="58"/>
      <c r="E47" s="146"/>
      <c r="F47" s="1453"/>
      <c r="G47" s="58"/>
      <c r="H47" s="146"/>
      <c r="I47" s="146"/>
      <c r="J47" s="58"/>
      <c r="K47" s="58"/>
      <c r="L47" s="146"/>
      <c r="M47" s="146"/>
      <c r="N47" s="58"/>
      <c r="O47" s="58"/>
      <c r="P47" s="146"/>
      <c r="Q47" s="58"/>
      <c r="R47" s="58"/>
      <c r="S47" s="146"/>
      <c r="T47" s="9"/>
    </row>
    <row r="48" spans="9:13" ht="12.75">
      <c r="I48" s="500"/>
      <c r="L48" s="387"/>
      <c r="M48" s="500"/>
    </row>
  </sheetData>
  <mergeCells count="7">
    <mergeCell ref="A8:D8"/>
    <mergeCell ref="H8:I8"/>
    <mergeCell ref="J8:K8"/>
    <mergeCell ref="L8:M8"/>
    <mergeCell ref="H9:I9"/>
    <mergeCell ref="J9:K9"/>
    <mergeCell ref="L9:M9"/>
  </mergeCells>
  <printOptions/>
  <pageMargins left="0.7" right="0.7" top="0.75" bottom="0.75" header="0.3" footer="0.3"/>
  <pageSetup fitToHeight="1" fitToWidth="1" horizontalDpi="600" verticalDpi="600" orientation="landscape" scale="85" r:id="rId1"/>
  <ignoredErrors>
    <ignoredError sqref="I13 K13 K33 I33 I25 K25 I37"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AG107"/>
  <sheetViews>
    <sheetView workbookViewId="0" topLeftCell="A1"/>
  </sheetViews>
  <sheetFormatPr defaultColWidth="9.140625" defaultRowHeight="12.75"/>
  <cols>
    <col min="1" max="1" width="1.7109375" style="63" customWidth="1"/>
    <col min="2" max="2" width="2.7109375" style="63" customWidth="1"/>
    <col min="3" max="3" width="24.00390625" style="63" customWidth="1"/>
    <col min="4" max="6" width="13.7109375" style="63" customWidth="1"/>
    <col min="7" max="7" width="7.7109375" style="63" customWidth="1"/>
    <col min="8" max="9" width="14.8515625" style="63" customWidth="1"/>
    <col min="10" max="10" width="13.7109375" style="63" customWidth="1"/>
    <col min="11" max="11" width="3.7109375" style="63" customWidth="1"/>
    <col min="12" max="13" width="14.7109375" style="63" customWidth="1"/>
    <col min="14" max="14" width="3.7109375" style="63" customWidth="1"/>
    <col min="15" max="15" width="17.421875" style="0" customWidth="1"/>
    <col min="18" max="18" width="17.00390625" style="0" customWidth="1"/>
    <col min="19" max="19" width="11.28125" style="0" bestFit="1" customWidth="1"/>
    <col min="20" max="20" width="11.28125" style="0" customWidth="1"/>
    <col min="21" max="21" width="12.421875" style="0" bestFit="1" customWidth="1"/>
    <col min="22" max="22" width="12.421875" style="0" customWidth="1"/>
    <col min="23" max="23" width="11.28125" style="0" bestFit="1" customWidth="1"/>
    <col min="24" max="26" width="11.28125" style="0" customWidth="1"/>
    <col min="27" max="30" width="9.140625" style="0" customWidth="1"/>
    <col min="31" max="32" width="11.28125" style="0" customWidth="1"/>
    <col min="33" max="33" width="9.140625" style="0" customWidth="1"/>
  </cols>
  <sheetData>
    <row r="1" spans="1:14" ht="12.75">
      <c r="A1" s="1570"/>
      <c r="B1" s="1571"/>
      <c r="C1" s="1571"/>
      <c r="D1" s="1571"/>
      <c r="E1" s="1571"/>
      <c r="F1" s="1571"/>
      <c r="G1" s="1571"/>
      <c r="H1" s="1571"/>
      <c r="I1" s="1571"/>
      <c r="J1" s="1571"/>
      <c r="K1" s="1571"/>
      <c r="L1" s="1571"/>
      <c r="M1" s="1571"/>
      <c r="N1" s="1572"/>
    </row>
    <row r="2" spans="1:14" ht="23.25">
      <c r="A2" s="687" t="s">
        <v>800</v>
      </c>
      <c r="B2" s="1573"/>
      <c r="C2" s="1574"/>
      <c r="D2" s="1574"/>
      <c r="E2" s="1574"/>
      <c r="F2" s="1574"/>
      <c r="G2" s="1574"/>
      <c r="H2" s="1574"/>
      <c r="I2" s="1574"/>
      <c r="J2" s="1574"/>
      <c r="K2" s="1574"/>
      <c r="L2" s="1574"/>
      <c r="M2" s="1574"/>
      <c r="N2" s="1575"/>
    </row>
    <row r="3" spans="1:14" ht="20.25">
      <c r="A3" s="10" t="s">
        <v>105</v>
      </c>
      <c r="B3" s="1573"/>
      <c r="C3" s="1574"/>
      <c r="D3" s="1574"/>
      <c r="E3" s="1574"/>
      <c r="F3" s="1574"/>
      <c r="G3" s="1574"/>
      <c r="H3" s="1574"/>
      <c r="I3" s="1574"/>
      <c r="J3" s="1574"/>
      <c r="K3" s="1574"/>
      <c r="L3" s="1574"/>
      <c r="M3" s="1574"/>
      <c r="N3" s="1575"/>
    </row>
    <row r="4" spans="1:14" ht="20.25">
      <c r="A4" s="10" t="s">
        <v>228</v>
      </c>
      <c r="B4" s="1573"/>
      <c r="C4" s="1574"/>
      <c r="D4" s="1574"/>
      <c r="E4" s="1574"/>
      <c r="F4" s="1574"/>
      <c r="G4" s="1574"/>
      <c r="H4" s="1574"/>
      <c r="I4" s="1574"/>
      <c r="J4" s="1574"/>
      <c r="K4" s="1574"/>
      <c r="L4" s="1574"/>
      <c r="M4" s="1574"/>
      <c r="N4" s="1575"/>
    </row>
    <row r="5" spans="1:14" ht="12.75">
      <c r="A5" s="1576"/>
      <c r="B5" s="1577"/>
      <c r="C5" s="1577"/>
      <c r="D5" s="1577"/>
      <c r="E5" s="1577"/>
      <c r="F5" s="1577"/>
      <c r="G5" s="1577"/>
      <c r="H5" s="1577"/>
      <c r="I5" s="1577"/>
      <c r="J5" s="1577"/>
      <c r="K5" s="1577"/>
      <c r="L5" s="1577"/>
      <c r="M5" s="1577"/>
      <c r="N5" s="1578"/>
    </row>
    <row r="6" spans="1:14" ht="20.1" customHeight="1">
      <c r="A6" s="1579"/>
      <c r="B6" s="1580"/>
      <c r="C6" s="1581"/>
      <c r="D6" s="1580"/>
      <c r="E6" s="1580"/>
      <c r="F6" s="1580"/>
      <c r="G6" s="1582"/>
      <c r="H6" s="1583"/>
      <c r="I6" s="1580"/>
      <c r="J6" s="1580"/>
      <c r="K6" s="1582"/>
      <c r="L6" s="1583"/>
      <c r="M6" s="1580"/>
      <c r="N6" s="1584"/>
    </row>
    <row r="7" spans="1:14" ht="20.1" customHeight="1">
      <c r="A7" s="1585"/>
      <c r="B7" s="1586"/>
      <c r="C7" s="1587"/>
      <c r="D7" s="1588" t="s">
        <v>758</v>
      </c>
      <c r="E7" s="1588"/>
      <c r="F7" s="1588"/>
      <c r="G7" s="1588"/>
      <c r="H7" s="1589" t="s">
        <v>757</v>
      </c>
      <c r="I7" s="1588"/>
      <c r="J7" s="1588"/>
      <c r="K7" s="1588"/>
      <c r="L7" s="2772" t="s">
        <v>262</v>
      </c>
      <c r="M7" s="2773"/>
      <c r="N7" s="2774"/>
    </row>
    <row r="8" spans="1:14" ht="20.1" customHeight="1">
      <c r="A8" s="1585"/>
      <c r="B8" s="1586"/>
      <c r="C8" s="1587"/>
      <c r="D8" s="1588"/>
      <c r="E8" s="1588"/>
      <c r="F8" s="2507"/>
      <c r="G8" s="2507"/>
      <c r="H8" s="1589"/>
      <c r="I8" s="1588"/>
      <c r="J8" s="2507"/>
      <c r="K8" s="2507"/>
      <c r="L8" s="1589"/>
      <c r="M8" s="1588"/>
      <c r="N8" s="1590"/>
    </row>
    <row r="9" spans="1:14" ht="20.1" customHeight="1">
      <c r="A9" s="2775" t="s">
        <v>801</v>
      </c>
      <c r="B9" s="2776"/>
      <c r="C9" s="2777"/>
      <c r="D9" s="2323" t="s">
        <v>802</v>
      </c>
      <c r="E9" s="2324" t="s">
        <v>718</v>
      </c>
      <c r="F9" s="2776" t="s">
        <v>721</v>
      </c>
      <c r="G9" s="2778"/>
      <c r="H9" s="2323" t="s">
        <v>802</v>
      </c>
      <c r="I9" s="2324" t="s">
        <v>718</v>
      </c>
      <c r="J9" s="2776" t="s">
        <v>720</v>
      </c>
      <c r="K9" s="2778"/>
      <c r="L9" s="2323" t="s">
        <v>802</v>
      </c>
      <c r="M9" s="2324" t="s">
        <v>718</v>
      </c>
      <c r="N9" s="2508"/>
    </row>
    <row r="10" spans="1:14" ht="20.1" customHeight="1">
      <c r="A10" s="2325"/>
      <c r="B10" s="2326"/>
      <c r="C10" s="2327"/>
      <c r="D10" s="2328" t="s">
        <v>242</v>
      </c>
      <c r="E10" s="2329" t="s">
        <v>242</v>
      </c>
      <c r="F10" s="2779" t="s">
        <v>242</v>
      </c>
      <c r="G10" s="2780"/>
      <c r="H10" s="2328" t="s">
        <v>242</v>
      </c>
      <c r="I10" s="2329" t="s">
        <v>242</v>
      </c>
      <c r="J10" s="2779" t="s">
        <v>242</v>
      </c>
      <c r="K10" s="2780"/>
      <c r="L10" s="2328" t="s">
        <v>242</v>
      </c>
      <c r="M10" s="2329" t="s">
        <v>242</v>
      </c>
      <c r="N10" s="1598"/>
    </row>
    <row r="11" spans="1:14" ht="20.1" customHeight="1">
      <c r="A11" s="1599"/>
      <c r="B11" s="1600"/>
      <c r="C11" s="1601"/>
      <c r="D11" s="1600"/>
      <c r="E11" s="1600"/>
      <c r="F11" s="1600"/>
      <c r="G11" s="1600"/>
      <c r="H11" s="1602"/>
      <c r="I11" s="1600"/>
      <c r="J11" s="1600"/>
      <c r="K11" s="1600"/>
      <c r="L11" s="1602"/>
      <c r="M11" s="1600"/>
      <c r="N11" s="1603"/>
    </row>
    <row r="12" spans="1:14" ht="20.1" customHeight="1">
      <c r="A12" s="904"/>
      <c r="B12" s="88"/>
      <c r="C12" s="89"/>
      <c r="D12" s="88"/>
      <c r="E12" s="88"/>
      <c r="F12" s="88"/>
      <c r="G12" s="1604"/>
      <c r="H12" s="88"/>
      <c r="I12" s="88"/>
      <c r="J12" s="88"/>
      <c r="K12" s="88"/>
      <c r="L12" s="1605"/>
      <c r="M12" s="88"/>
      <c r="N12" s="906"/>
    </row>
    <row r="13" spans="1:15" ht="20.1" customHeight="1">
      <c r="A13" s="1606"/>
      <c r="B13" s="2335" t="s">
        <v>803</v>
      </c>
      <c r="C13" s="2336"/>
      <c r="D13" s="2372">
        <f>SUM(D14:D19)</f>
        <v>19816.65</v>
      </c>
      <c r="E13" s="2373">
        <f>SUM(E14:E19)</f>
        <v>18962.829999999998</v>
      </c>
      <c r="F13" s="2373">
        <f>SUM(F14:F19)</f>
        <v>853.8199999999983</v>
      </c>
      <c r="G13" s="2374"/>
      <c r="H13" s="2373">
        <f>SUM(H14:H19)</f>
        <v>161258.43000000002</v>
      </c>
      <c r="I13" s="2373">
        <f>SUM(I14:I19)</f>
        <v>202567.18</v>
      </c>
      <c r="J13" s="2373">
        <f>SUM(J14:J19)</f>
        <v>41308.75000000001</v>
      </c>
      <c r="K13" s="2374"/>
      <c r="L13" s="2373">
        <f aca="true" t="shared" si="0" ref="L13:L46">D13+H13</f>
        <v>181075.08000000002</v>
      </c>
      <c r="M13" s="2373">
        <f aca="true" t="shared" si="1" ref="M13:M46">E13+I13</f>
        <v>221530.00999999998</v>
      </c>
      <c r="N13" s="2375"/>
      <c r="O13" s="1609"/>
    </row>
    <row r="14" spans="1:30" ht="19.5" customHeight="1">
      <c r="A14" s="722"/>
      <c r="B14" s="2320"/>
      <c r="C14" s="2369" t="s">
        <v>804</v>
      </c>
      <c r="D14" s="2376">
        <v>1243.13</v>
      </c>
      <c r="E14" s="2377">
        <v>1030.18</v>
      </c>
      <c r="F14" s="2377">
        <f aca="true" t="shared" si="2" ref="F14:F19">D14-E14</f>
        <v>212.95000000000005</v>
      </c>
      <c r="G14" s="2378" t="s">
        <v>257</v>
      </c>
      <c r="H14" s="2377">
        <v>101883.04</v>
      </c>
      <c r="I14" s="2377">
        <v>124208.47</v>
      </c>
      <c r="J14" s="2377">
        <f>I14-H14</f>
        <v>22325.430000000008</v>
      </c>
      <c r="K14" s="2379"/>
      <c r="L14" s="2377">
        <f t="shared" si="0"/>
        <v>103126.17</v>
      </c>
      <c r="M14" s="2377">
        <f t="shared" si="1"/>
        <v>125238.65</v>
      </c>
      <c r="N14" s="2380"/>
      <c r="AD14" s="1"/>
    </row>
    <row r="15" spans="1:30" ht="20.1" customHeight="1">
      <c r="A15" s="722"/>
      <c r="B15" s="2320"/>
      <c r="C15" s="2369" t="s">
        <v>805</v>
      </c>
      <c r="D15" s="2376">
        <v>94.77</v>
      </c>
      <c r="E15" s="2377">
        <v>48.07</v>
      </c>
      <c r="F15" s="2377">
        <f t="shared" si="2"/>
        <v>46.699999999999996</v>
      </c>
      <c r="G15" s="2378" t="s">
        <v>257</v>
      </c>
      <c r="H15" s="2377">
        <v>2969.71</v>
      </c>
      <c r="I15" s="2377">
        <v>4002.72</v>
      </c>
      <c r="J15" s="2377">
        <f aca="true" t="shared" si="3" ref="J15:J46">I15-H15</f>
        <v>1033.0099999999998</v>
      </c>
      <c r="K15" s="2379"/>
      <c r="L15" s="2377">
        <f t="shared" si="0"/>
        <v>3064.48</v>
      </c>
      <c r="M15" s="2377">
        <f t="shared" si="1"/>
        <v>4050.79</v>
      </c>
      <c r="N15" s="2380"/>
      <c r="AD15" s="1"/>
    </row>
    <row r="16" spans="1:30" ht="20.1" customHeight="1">
      <c r="A16" s="722"/>
      <c r="B16" s="2320"/>
      <c r="C16" s="2369" t="s">
        <v>806</v>
      </c>
      <c r="D16" s="2376">
        <v>1693.19</v>
      </c>
      <c r="E16" s="2377">
        <v>1438.03</v>
      </c>
      <c r="F16" s="2377">
        <f t="shared" si="2"/>
        <v>255.16000000000008</v>
      </c>
      <c r="G16" s="2378" t="s">
        <v>257</v>
      </c>
      <c r="H16" s="2377">
        <v>47101.3</v>
      </c>
      <c r="I16" s="2377">
        <v>61635.32</v>
      </c>
      <c r="J16" s="2377">
        <f t="shared" si="3"/>
        <v>14534.019999999997</v>
      </c>
      <c r="K16" s="2379"/>
      <c r="L16" s="2377">
        <f t="shared" si="0"/>
        <v>48794.490000000005</v>
      </c>
      <c r="M16" s="2377">
        <f t="shared" si="1"/>
        <v>63073.35</v>
      </c>
      <c r="N16" s="2380"/>
      <c r="AD16" s="1"/>
    </row>
    <row r="17" spans="1:30" ht="20.1" customHeight="1">
      <c r="A17" s="722"/>
      <c r="B17" s="2320"/>
      <c r="C17" s="2369" t="s">
        <v>807</v>
      </c>
      <c r="D17" s="2376">
        <v>33.33</v>
      </c>
      <c r="E17" s="2377">
        <v>27.26</v>
      </c>
      <c r="F17" s="2377">
        <f t="shared" si="2"/>
        <v>6.069999999999997</v>
      </c>
      <c r="G17" s="2378" t="s">
        <v>257</v>
      </c>
      <c r="H17" s="2377">
        <v>1874.14</v>
      </c>
      <c r="I17" s="2377">
        <v>2624.08</v>
      </c>
      <c r="J17" s="2377">
        <f t="shared" si="3"/>
        <v>749.9399999999998</v>
      </c>
      <c r="K17" s="2379"/>
      <c r="L17" s="2377">
        <f t="shared" si="0"/>
        <v>1907.47</v>
      </c>
      <c r="M17" s="2377">
        <f t="shared" si="1"/>
        <v>2651.34</v>
      </c>
      <c r="N17" s="2380"/>
      <c r="AD17" s="1"/>
    </row>
    <row r="18" spans="1:30" ht="20.1" customHeight="1">
      <c r="A18" s="722"/>
      <c r="B18" s="2320"/>
      <c r="C18" s="2369" t="s">
        <v>808</v>
      </c>
      <c r="D18" s="2376">
        <v>16695.94</v>
      </c>
      <c r="E18" s="2377">
        <v>16372.44</v>
      </c>
      <c r="F18" s="2377">
        <f t="shared" si="2"/>
        <v>323.4999999999982</v>
      </c>
      <c r="G18" s="2378" t="s">
        <v>257</v>
      </c>
      <c r="H18" s="2377">
        <v>6654.42</v>
      </c>
      <c r="I18" s="2377">
        <v>9027.39</v>
      </c>
      <c r="J18" s="2377">
        <f t="shared" si="3"/>
        <v>2372.9699999999993</v>
      </c>
      <c r="K18" s="2379"/>
      <c r="L18" s="2377">
        <f t="shared" si="0"/>
        <v>23350.36</v>
      </c>
      <c r="M18" s="2377">
        <f t="shared" si="1"/>
        <v>25399.83</v>
      </c>
      <c r="N18" s="2380"/>
      <c r="AD18" s="1"/>
    </row>
    <row r="19" spans="1:30" ht="20.1" customHeight="1">
      <c r="A19" s="722"/>
      <c r="B19" s="2320"/>
      <c r="C19" s="2369" t="s">
        <v>809</v>
      </c>
      <c r="D19" s="2376">
        <v>56.29</v>
      </c>
      <c r="E19" s="2377">
        <v>46.85</v>
      </c>
      <c r="F19" s="2377">
        <f t="shared" si="2"/>
        <v>9.439999999999998</v>
      </c>
      <c r="G19" s="2378" t="s">
        <v>257</v>
      </c>
      <c r="H19" s="2377">
        <v>775.82</v>
      </c>
      <c r="I19" s="2377">
        <v>1069.2</v>
      </c>
      <c r="J19" s="2377">
        <f t="shared" si="3"/>
        <v>293.38</v>
      </c>
      <c r="K19" s="2379"/>
      <c r="L19" s="2377">
        <f t="shared" si="0"/>
        <v>832.11</v>
      </c>
      <c r="M19" s="2377">
        <f t="shared" si="1"/>
        <v>1116.05</v>
      </c>
      <c r="N19" s="2380"/>
      <c r="AD19" s="1"/>
    </row>
    <row r="20" spans="1:30" ht="20.1" customHeight="1">
      <c r="A20" s="722"/>
      <c r="B20" s="2335" t="s">
        <v>810</v>
      </c>
      <c r="C20" s="2336"/>
      <c r="D20" s="2381">
        <f>SUM(D21:D28)</f>
        <v>88130.52</v>
      </c>
      <c r="E20" s="2382">
        <f aca="true" t="shared" si="4" ref="E20:J20">SUM(E21:E28)</f>
        <v>70922.08</v>
      </c>
      <c r="F20" s="2382">
        <f t="shared" si="4"/>
        <v>17208.44</v>
      </c>
      <c r="G20" s="2383"/>
      <c r="H20" s="2384">
        <f t="shared" si="4"/>
        <v>454082.47000000003</v>
      </c>
      <c r="I20" s="2382">
        <f t="shared" si="4"/>
        <v>584306.3099999999</v>
      </c>
      <c r="J20" s="2382">
        <f t="shared" si="4"/>
        <v>130223.84000000001</v>
      </c>
      <c r="K20" s="2383"/>
      <c r="L20" s="2382">
        <f t="shared" si="0"/>
        <v>542212.99</v>
      </c>
      <c r="M20" s="2382">
        <f t="shared" si="1"/>
        <v>655228.3899999999</v>
      </c>
      <c r="N20" s="2380"/>
      <c r="O20" s="1613"/>
      <c r="AD20" s="1"/>
    </row>
    <row r="21" spans="1:30" ht="20.1" customHeight="1">
      <c r="A21" s="1606"/>
      <c r="B21" s="2320"/>
      <c r="C21" s="2369" t="s">
        <v>811</v>
      </c>
      <c r="D21" s="2376">
        <v>27.69</v>
      </c>
      <c r="E21" s="2377">
        <v>17.02</v>
      </c>
      <c r="F21" s="2377">
        <f aca="true" t="shared" si="5" ref="F21:F46">D21-E21</f>
        <v>10.670000000000002</v>
      </c>
      <c r="G21" s="2378"/>
      <c r="H21" s="2377">
        <v>17861.76</v>
      </c>
      <c r="I21" s="2377">
        <v>22544.56</v>
      </c>
      <c r="J21" s="2377">
        <f t="shared" si="3"/>
        <v>4682.800000000003</v>
      </c>
      <c r="K21" s="2379"/>
      <c r="L21" s="2377">
        <f t="shared" si="0"/>
        <v>17889.449999999997</v>
      </c>
      <c r="M21" s="2377">
        <f t="shared" si="1"/>
        <v>22561.58</v>
      </c>
      <c r="N21" s="2385"/>
      <c r="AD21" s="1"/>
    </row>
    <row r="22" spans="1:30" ht="20.1" customHeight="1">
      <c r="A22" s="722" t="s">
        <v>812</v>
      </c>
      <c r="B22" s="2320"/>
      <c r="C22" s="2369" t="s">
        <v>813</v>
      </c>
      <c r="D22" s="2376">
        <v>2116.65</v>
      </c>
      <c r="E22" s="2377">
        <v>1616.97</v>
      </c>
      <c r="F22" s="2377">
        <f t="shared" si="5"/>
        <v>499.68000000000006</v>
      </c>
      <c r="G22" s="2378"/>
      <c r="H22" s="2377">
        <v>11225.5</v>
      </c>
      <c r="I22" s="2377">
        <v>14736.81</v>
      </c>
      <c r="J22" s="2377">
        <f t="shared" si="3"/>
        <v>3511.3099999999995</v>
      </c>
      <c r="K22" s="2379"/>
      <c r="L22" s="2377">
        <f t="shared" si="0"/>
        <v>13342.15</v>
      </c>
      <c r="M22" s="2377">
        <f t="shared" si="1"/>
        <v>16353.779999999999</v>
      </c>
      <c r="N22" s="2380"/>
      <c r="AD22" s="1"/>
    </row>
    <row r="23" spans="1:30" ht="20.1" customHeight="1">
      <c r="A23" s="722"/>
      <c r="B23" s="2320"/>
      <c r="C23" s="2369" t="s">
        <v>814</v>
      </c>
      <c r="D23" s="2376">
        <v>1337.03</v>
      </c>
      <c r="E23" s="2377">
        <v>1079.27</v>
      </c>
      <c r="F23" s="2377">
        <f t="shared" si="5"/>
        <v>257.76</v>
      </c>
      <c r="G23" s="2378"/>
      <c r="H23" s="2377">
        <v>33904.51</v>
      </c>
      <c r="I23" s="2377">
        <v>47002.99</v>
      </c>
      <c r="J23" s="2377">
        <f t="shared" si="3"/>
        <v>13098.479999999996</v>
      </c>
      <c r="K23" s="2379"/>
      <c r="L23" s="2377">
        <f t="shared" si="0"/>
        <v>35241.54</v>
      </c>
      <c r="M23" s="2377">
        <f t="shared" si="1"/>
        <v>48082.259999999995</v>
      </c>
      <c r="N23" s="2380"/>
      <c r="AD23" s="1"/>
    </row>
    <row r="24" spans="1:30" ht="20.1" customHeight="1">
      <c r="A24" s="722"/>
      <c r="B24" s="2320"/>
      <c r="C24" s="2369" t="s">
        <v>815</v>
      </c>
      <c r="D24" s="2376">
        <v>43755.75</v>
      </c>
      <c r="E24" s="2377">
        <v>32394.7</v>
      </c>
      <c r="F24" s="2377">
        <f t="shared" si="5"/>
        <v>11361.05</v>
      </c>
      <c r="G24" s="2378"/>
      <c r="H24" s="2377">
        <v>121477.76</v>
      </c>
      <c r="I24" s="2377">
        <v>152303.45</v>
      </c>
      <c r="J24" s="2377">
        <f t="shared" si="3"/>
        <v>30825.690000000017</v>
      </c>
      <c r="K24" s="2379"/>
      <c r="L24" s="2377">
        <f t="shared" si="0"/>
        <v>165233.51</v>
      </c>
      <c r="M24" s="2377">
        <f t="shared" si="1"/>
        <v>184698.15000000002</v>
      </c>
      <c r="N24" s="2380"/>
      <c r="AD24" s="1"/>
    </row>
    <row r="25" spans="1:30" ht="20.1" customHeight="1">
      <c r="A25" s="722"/>
      <c r="B25" s="2320"/>
      <c r="C25" s="2369" t="s">
        <v>816</v>
      </c>
      <c r="D25" s="2376">
        <v>31477.76</v>
      </c>
      <c r="E25" s="2377">
        <v>28548.39</v>
      </c>
      <c r="F25" s="2377">
        <f t="shared" si="5"/>
        <v>2929.369999999999</v>
      </c>
      <c r="G25" s="2386"/>
      <c r="H25" s="2377">
        <v>150519.17</v>
      </c>
      <c r="I25" s="2377">
        <v>187036.67</v>
      </c>
      <c r="J25" s="2377">
        <f t="shared" si="3"/>
        <v>36517.5</v>
      </c>
      <c r="K25" s="2379"/>
      <c r="L25" s="2377">
        <f t="shared" si="0"/>
        <v>181996.93000000002</v>
      </c>
      <c r="M25" s="2377">
        <f t="shared" si="1"/>
        <v>215585.06</v>
      </c>
      <c r="N25" s="2380"/>
      <c r="AD25" s="1"/>
    </row>
    <row r="26" spans="1:30" ht="20.1" customHeight="1">
      <c r="A26" s="722"/>
      <c r="B26" s="2320"/>
      <c r="C26" s="2369" t="s">
        <v>817</v>
      </c>
      <c r="D26" s="2376">
        <v>2606.26</v>
      </c>
      <c r="E26" s="2377">
        <v>2164.73</v>
      </c>
      <c r="F26" s="2377">
        <f t="shared" si="5"/>
        <v>441.5300000000002</v>
      </c>
      <c r="G26" s="2378"/>
      <c r="H26" s="2377">
        <v>81462.47</v>
      </c>
      <c r="I26" s="2377">
        <v>108450.22</v>
      </c>
      <c r="J26" s="2377">
        <f t="shared" si="3"/>
        <v>26987.75</v>
      </c>
      <c r="K26" s="2379"/>
      <c r="L26" s="2377">
        <f t="shared" si="0"/>
        <v>84068.73</v>
      </c>
      <c r="M26" s="2377">
        <f t="shared" si="1"/>
        <v>110614.95</v>
      </c>
      <c r="N26" s="2380"/>
      <c r="AD26" s="1"/>
    </row>
    <row r="27" spans="1:30" ht="20.1" customHeight="1">
      <c r="A27" s="722"/>
      <c r="B27" s="2320"/>
      <c r="C27" s="2369" t="s">
        <v>818</v>
      </c>
      <c r="D27" s="2376">
        <v>6624.33</v>
      </c>
      <c r="E27" s="2377">
        <v>4948.77</v>
      </c>
      <c r="F27" s="2377">
        <v>1675.56</v>
      </c>
      <c r="G27" s="2378"/>
      <c r="H27" s="2377">
        <v>36589.69</v>
      </c>
      <c r="I27" s="2377">
        <v>50690.91</v>
      </c>
      <c r="J27" s="2377">
        <f t="shared" si="3"/>
        <v>14101.220000000001</v>
      </c>
      <c r="K27" s="2379"/>
      <c r="L27" s="2377">
        <f t="shared" si="0"/>
        <v>43214.020000000004</v>
      </c>
      <c r="M27" s="2377">
        <f t="shared" si="1"/>
        <v>55639.68000000001</v>
      </c>
      <c r="N27" s="2380"/>
      <c r="AD27" s="1"/>
    </row>
    <row r="28" spans="1:30" ht="20.1" customHeight="1">
      <c r="A28" s="722"/>
      <c r="B28" s="2320"/>
      <c r="C28" s="2369" t="s">
        <v>819</v>
      </c>
      <c r="D28" s="2376">
        <v>185.05</v>
      </c>
      <c r="E28" s="2377">
        <v>152.23</v>
      </c>
      <c r="F28" s="2377">
        <f t="shared" si="5"/>
        <v>32.82000000000002</v>
      </c>
      <c r="G28" s="2378"/>
      <c r="H28" s="2377">
        <v>1041.61</v>
      </c>
      <c r="I28" s="2377">
        <v>1540.7</v>
      </c>
      <c r="J28" s="2377">
        <f t="shared" si="3"/>
        <v>499.09000000000015</v>
      </c>
      <c r="K28" s="2379"/>
      <c r="L28" s="2377">
        <f t="shared" si="0"/>
        <v>1226.6599999999999</v>
      </c>
      <c r="M28" s="2377">
        <f t="shared" si="1"/>
        <v>1692.93</v>
      </c>
      <c r="N28" s="2380"/>
      <c r="AD28" s="1"/>
    </row>
    <row r="29" spans="1:30" ht="20.1" customHeight="1">
      <c r="A29" s="722"/>
      <c r="B29" s="2335" t="s">
        <v>820</v>
      </c>
      <c r="C29" s="2336"/>
      <c r="D29" s="2381">
        <f>SUM(D30:D39)</f>
        <v>15226.47</v>
      </c>
      <c r="E29" s="2382">
        <f aca="true" t="shared" si="6" ref="E29:J29">SUM(E30:E39)</f>
        <v>12501.880000000001</v>
      </c>
      <c r="F29" s="2382">
        <f t="shared" si="6"/>
        <v>2724.5899999999997</v>
      </c>
      <c r="G29" s="2382"/>
      <c r="H29" s="2384">
        <f t="shared" si="6"/>
        <v>156874.95</v>
      </c>
      <c r="I29" s="2382">
        <f t="shared" si="6"/>
        <v>218443.91000000003</v>
      </c>
      <c r="J29" s="2382">
        <f t="shared" si="6"/>
        <v>61568.95999999999</v>
      </c>
      <c r="K29" s="2382"/>
      <c r="L29" s="2384">
        <f t="shared" si="0"/>
        <v>172101.42</v>
      </c>
      <c r="M29" s="2382">
        <f t="shared" si="1"/>
        <v>230945.79000000004</v>
      </c>
      <c r="N29" s="2380"/>
      <c r="O29" s="1613"/>
      <c r="AD29" s="1"/>
    </row>
    <row r="30" spans="1:30" ht="20.1" customHeight="1">
      <c r="A30" s="1606"/>
      <c r="B30" s="2320"/>
      <c r="C30" s="2369" t="s">
        <v>821</v>
      </c>
      <c r="D30" s="2376">
        <v>609.77</v>
      </c>
      <c r="E30" s="2377">
        <v>521.24</v>
      </c>
      <c r="F30" s="2377">
        <f t="shared" si="5"/>
        <v>88.52999999999997</v>
      </c>
      <c r="G30" s="2378"/>
      <c r="H30" s="2377">
        <v>4562.24</v>
      </c>
      <c r="I30" s="2377">
        <v>5910.38</v>
      </c>
      <c r="J30" s="2377">
        <f t="shared" si="3"/>
        <v>1348.1400000000003</v>
      </c>
      <c r="K30" s="2379"/>
      <c r="L30" s="2377">
        <f t="shared" si="0"/>
        <v>5172.01</v>
      </c>
      <c r="M30" s="2377">
        <f t="shared" si="1"/>
        <v>6431.62</v>
      </c>
      <c r="N30" s="2385"/>
      <c r="AD30" s="1"/>
    </row>
    <row r="31" spans="1:30" ht="20.1" customHeight="1">
      <c r="A31" s="722"/>
      <c r="B31" s="2320"/>
      <c r="C31" s="2369" t="s">
        <v>822</v>
      </c>
      <c r="D31" s="2376">
        <v>78.78</v>
      </c>
      <c r="E31" s="2377">
        <v>59.97</v>
      </c>
      <c r="F31" s="2377">
        <f t="shared" si="5"/>
        <v>18.810000000000002</v>
      </c>
      <c r="G31" s="2378"/>
      <c r="H31" s="2377">
        <v>1996.77</v>
      </c>
      <c r="I31" s="2377">
        <v>2668.82</v>
      </c>
      <c r="J31" s="2377">
        <f t="shared" si="3"/>
        <v>672.0500000000002</v>
      </c>
      <c r="K31" s="2379"/>
      <c r="L31" s="2377">
        <f t="shared" si="0"/>
        <v>2075.55</v>
      </c>
      <c r="M31" s="2377">
        <f t="shared" si="1"/>
        <v>2728.79</v>
      </c>
      <c r="N31" s="2380"/>
      <c r="R31" s="3"/>
      <c r="S31" s="3"/>
      <c r="T31" s="3"/>
      <c r="U31" s="3"/>
      <c r="V31" s="3"/>
      <c r="W31" s="3"/>
      <c r="AD31" s="1"/>
    </row>
    <row r="32" spans="1:30" ht="20.1" customHeight="1">
      <c r="A32" s="722"/>
      <c r="B32" s="2320"/>
      <c r="C32" s="2369" t="s">
        <v>823</v>
      </c>
      <c r="D32" s="2376">
        <v>3719.99</v>
      </c>
      <c r="E32" s="2377">
        <v>2713.38</v>
      </c>
      <c r="F32" s="2377">
        <f t="shared" si="5"/>
        <v>1006.6099999999997</v>
      </c>
      <c r="G32" s="2378"/>
      <c r="H32" s="2377">
        <v>13470.97</v>
      </c>
      <c r="I32" s="2377">
        <v>18572.24</v>
      </c>
      <c r="J32" s="2377">
        <f t="shared" si="3"/>
        <v>5101.270000000002</v>
      </c>
      <c r="K32" s="2379"/>
      <c r="L32" s="2377">
        <f t="shared" si="0"/>
        <v>17190.96</v>
      </c>
      <c r="M32" s="2377">
        <f t="shared" si="1"/>
        <v>21285.620000000003</v>
      </c>
      <c r="N32" s="2380"/>
      <c r="AD32" s="1"/>
    </row>
    <row r="33" spans="1:30" ht="20.1" customHeight="1">
      <c r="A33" s="722"/>
      <c r="B33" s="2320"/>
      <c r="C33" s="2369" t="s">
        <v>824</v>
      </c>
      <c r="D33" s="2376">
        <v>2759.69</v>
      </c>
      <c r="E33" s="2377">
        <v>2615.22</v>
      </c>
      <c r="F33" s="2377">
        <f t="shared" si="5"/>
        <v>144.47000000000025</v>
      </c>
      <c r="G33" s="2378"/>
      <c r="H33" s="2377">
        <v>54457.31</v>
      </c>
      <c r="I33" s="2377">
        <v>79758.92</v>
      </c>
      <c r="J33" s="2377">
        <f t="shared" si="3"/>
        <v>25301.61</v>
      </c>
      <c r="K33" s="2379"/>
      <c r="L33" s="2377">
        <f t="shared" si="0"/>
        <v>57217</v>
      </c>
      <c r="M33" s="2377">
        <f t="shared" si="1"/>
        <v>82374.14</v>
      </c>
      <c r="N33" s="2380"/>
      <c r="AD33" s="1"/>
    </row>
    <row r="34" spans="1:30" ht="20.1" customHeight="1">
      <c r="A34" s="722"/>
      <c r="B34" s="2320"/>
      <c r="C34" s="2369" t="s">
        <v>825</v>
      </c>
      <c r="D34" s="2376">
        <v>215.17</v>
      </c>
      <c r="E34" s="2377">
        <v>186.51</v>
      </c>
      <c r="F34" s="2377">
        <f t="shared" si="5"/>
        <v>28.659999999999997</v>
      </c>
      <c r="G34" s="2378"/>
      <c r="H34" s="2377">
        <v>7240.4</v>
      </c>
      <c r="I34" s="2377">
        <v>9925.58</v>
      </c>
      <c r="J34" s="2377">
        <f t="shared" si="3"/>
        <v>2685.1800000000003</v>
      </c>
      <c r="K34" s="2379"/>
      <c r="L34" s="2377">
        <f t="shared" si="0"/>
        <v>7455.57</v>
      </c>
      <c r="M34" s="2377">
        <f t="shared" si="1"/>
        <v>10112.09</v>
      </c>
      <c r="N34" s="2380"/>
      <c r="AD34" s="1"/>
    </row>
    <row r="35" spans="1:30" ht="20.1" customHeight="1">
      <c r="A35" s="722"/>
      <c r="B35" s="2320"/>
      <c r="C35" s="2369" t="s">
        <v>826</v>
      </c>
      <c r="D35" s="2376">
        <v>167.87</v>
      </c>
      <c r="E35" s="2377">
        <v>135.51</v>
      </c>
      <c r="F35" s="2377">
        <f t="shared" si="5"/>
        <v>32.360000000000014</v>
      </c>
      <c r="G35" s="2378"/>
      <c r="H35" s="2377">
        <v>4810.73</v>
      </c>
      <c r="I35" s="2377">
        <v>6928.96</v>
      </c>
      <c r="J35" s="2377">
        <f t="shared" si="3"/>
        <v>2118.2300000000005</v>
      </c>
      <c r="K35" s="2379"/>
      <c r="L35" s="2377">
        <f t="shared" si="0"/>
        <v>4978.599999999999</v>
      </c>
      <c r="M35" s="2377">
        <f t="shared" si="1"/>
        <v>7064.47</v>
      </c>
      <c r="N35" s="2380"/>
      <c r="AD35" s="1"/>
    </row>
    <row r="36" spans="1:30" ht="20.1" customHeight="1">
      <c r="A36" s="722"/>
      <c r="B36" s="2320"/>
      <c r="C36" s="2369" t="s">
        <v>827</v>
      </c>
      <c r="D36" s="2376">
        <v>199.89</v>
      </c>
      <c r="E36" s="2377">
        <v>138.25</v>
      </c>
      <c r="F36" s="2377">
        <f t="shared" si="5"/>
        <v>61.639999999999986</v>
      </c>
      <c r="G36" s="2378"/>
      <c r="H36" s="2377">
        <v>1100.86</v>
      </c>
      <c r="I36" s="2377">
        <v>1394.14</v>
      </c>
      <c r="J36" s="2377">
        <f t="shared" si="3"/>
        <v>293.2800000000002</v>
      </c>
      <c r="K36" s="2379"/>
      <c r="L36" s="2377">
        <f t="shared" si="0"/>
        <v>1300.75</v>
      </c>
      <c r="M36" s="2377">
        <f t="shared" si="1"/>
        <v>1532.39</v>
      </c>
      <c r="N36" s="2380"/>
      <c r="AD36" s="1"/>
    </row>
    <row r="37" spans="1:30" ht="20.1" customHeight="1">
      <c r="A37" s="722"/>
      <c r="B37" s="2320"/>
      <c r="C37" s="2369" t="s">
        <v>828</v>
      </c>
      <c r="D37" s="2376">
        <v>6763.02</v>
      </c>
      <c r="E37" s="2377">
        <v>5539.77</v>
      </c>
      <c r="F37" s="2377">
        <f t="shared" si="5"/>
        <v>1223.25</v>
      </c>
      <c r="G37" s="2378"/>
      <c r="H37" s="2377">
        <v>26194.74</v>
      </c>
      <c r="I37" s="2377">
        <v>35447.54</v>
      </c>
      <c r="J37" s="2377">
        <f t="shared" si="3"/>
        <v>9252.8</v>
      </c>
      <c r="K37" s="2379"/>
      <c r="L37" s="2377">
        <f t="shared" si="0"/>
        <v>32957.76</v>
      </c>
      <c r="M37" s="2377">
        <f t="shared" si="1"/>
        <v>40987.31</v>
      </c>
      <c r="N37" s="2380"/>
      <c r="AD37" s="1"/>
    </row>
    <row r="38" spans="1:30" ht="20.1" customHeight="1">
      <c r="A38" s="722"/>
      <c r="B38" s="2320"/>
      <c r="C38" s="2369" t="s">
        <v>829</v>
      </c>
      <c r="D38" s="2376">
        <v>97.14</v>
      </c>
      <c r="E38" s="2377">
        <v>66.75</v>
      </c>
      <c r="F38" s="2377">
        <f t="shared" si="5"/>
        <v>30.39</v>
      </c>
      <c r="G38" s="2378"/>
      <c r="H38" s="2377">
        <v>9164.35</v>
      </c>
      <c r="I38" s="2377">
        <v>12746.91</v>
      </c>
      <c r="J38" s="2377">
        <f t="shared" si="3"/>
        <v>3582.5599999999995</v>
      </c>
      <c r="K38" s="2379"/>
      <c r="L38" s="2377">
        <f t="shared" si="0"/>
        <v>9261.49</v>
      </c>
      <c r="M38" s="2377">
        <f t="shared" si="1"/>
        <v>12813.66</v>
      </c>
      <c r="N38" s="2380"/>
      <c r="AD38" s="1"/>
    </row>
    <row r="39" spans="1:30" ht="20.1" customHeight="1">
      <c r="A39" s="722"/>
      <c r="B39" s="2320"/>
      <c r="C39" s="2369" t="s">
        <v>830</v>
      </c>
      <c r="D39" s="2376">
        <v>615.15</v>
      </c>
      <c r="E39" s="2377">
        <v>525.28</v>
      </c>
      <c r="F39" s="2377">
        <f t="shared" si="5"/>
        <v>89.87</v>
      </c>
      <c r="G39" s="2378"/>
      <c r="H39" s="2377">
        <v>33876.58</v>
      </c>
      <c r="I39" s="2377">
        <v>45090.42</v>
      </c>
      <c r="J39" s="2377">
        <f t="shared" si="3"/>
        <v>11213.839999999997</v>
      </c>
      <c r="K39" s="2379"/>
      <c r="L39" s="2377">
        <f t="shared" si="0"/>
        <v>34491.73</v>
      </c>
      <c r="M39" s="2377">
        <f t="shared" si="1"/>
        <v>45615.7</v>
      </c>
      <c r="N39" s="2380"/>
      <c r="AD39" s="1"/>
    </row>
    <row r="40" spans="1:30" ht="20.1" customHeight="1">
      <c r="A40" s="722"/>
      <c r="B40" s="2335" t="s">
        <v>831</v>
      </c>
      <c r="C40" s="2336"/>
      <c r="D40" s="2381">
        <f>SUM(D41:D46)</f>
        <v>44275.42</v>
      </c>
      <c r="E40" s="2382">
        <f>SUM(E41:E46)</f>
        <v>40978.54</v>
      </c>
      <c r="F40" s="2382">
        <f>SUM(F41:F46)</f>
        <v>3296.880000000001</v>
      </c>
      <c r="G40" s="2383"/>
      <c r="H40" s="2382">
        <f>SUM(H41:H46)</f>
        <v>425713.08999999997</v>
      </c>
      <c r="I40" s="2382">
        <f>SUM(I41:I46)</f>
        <v>539790.08</v>
      </c>
      <c r="J40" s="2382">
        <f>SUM(J41:J46)</f>
        <v>114076.98999999999</v>
      </c>
      <c r="K40" s="2374"/>
      <c r="L40" s="2382">
        <f t="shared" si="0"/>
        <v>469988.50999999995</v>
      </c>
      <c r="M40" s="2382">
        <f t="shared" si="1"/>
        <v>580768.62</v>
      </c>
      <c r="N40" s="2380"/>
      <c r="O40" s="1613"/>
      <c r="AD40" s="1"/>
    </row>
    <row r="41" spans="1:30" ht="20.1" customHeight="1">
      <c r="A41" s="1606"/>
      <c r="B41" s="2320"/>
      <c r="C41" s="2369" t="s">
        <v>832</v>
      </c>
      <c r="D41" s="2376">
        <v>28973.7</v>
      </c>
      <c r="E41" s="2377">
        <v>27402.82</v>
      </c>
      <c r="F41" s="2377">
        <f t="shared" si="5"/>
        <v>1570.880000000001</v>
      </c>
      <c r="G41" s="2378"/>
      <c r="H41" s="2377">
        <v>88452.24</v>
      </c>
      <c r="I41" s="2377">
        <v>121002.78</v>
      </c>
      <c r="J41" s="2377">
        <f t="shared" si="3"/>
        <v>32550.539999999994</v>
      </c>
      <c r="K41" s="2379"/>
      <c r="L41" s="2377">
        <f t="shared" si="0"/>
        <v>117425.94</v>
      </c>
      <c r="M41" s="2377">
        <f t="shared" si="1"/>
        <v>148405.6</v>
      </c>
      <c r="N41" s="2385"/>
      <c r="AD41" s="1"/>
    </row>
    <row r="42" spans="1:30" ht="20.1" customHeight="1">
      <c r="A42" s="722"/>
      <c r="B42" s="2320"/>
      <c r="C42" s="2369" t="s">
        <v>833</v>
      </c>
      <c r="D42" s="2376">
        <v>5644.49</v>
      </c>
      <c r="E42" s="2377">
        <v>5131.43</v>
      </c>
      <c r="F42" s="2377">
        <f t="shared" si="5"/>
        <v>513.0599999999995</v>
      </c>
      <c r="G42" s="2378"/>
      <c r="H42" s="2377">
        <v>11566.78</v>
      </c>
      <c r="I42" s="2377">
        <v>15280.14</v>
      </c>
      <c r="J42" s="2377">
        <f t="shared" si="3"/>
        <v>3713.3599999999988</v>
      </c>
      <c r="K42" s="2379"/>
      <c r="L42" s="2377">
        <f t="shared" si="0"/>
        <v>17211.27</v>
      </c>
      <c r="M42" s="2377">
        <f t="shared" si="1"/>
        <v>20411.57</v>
      </c>
      <c r="N42" s="2380"/>
      <c r="AD42" s="1"/>
    </row>
    <row r="43" spans="1:30" ht="20.1" customHeight="1">
      <c r="A43" s="722"/>
      <c r="B43" s="2320"/>
      <c r="C43" s="2369" t="s">
        <v>834</v>
      </c>
      <c r="D43" s="2376">
        <v>1099.92</v>
      </c>
      <c r="E43" s="2377">
        <v>989.77</v>
      </c>
      <c r="F43" s="2377">
        <f t="shared" si="5"/>
        <v>110.15000000000009</v>
      </c>
      <c r="G43" s="2378"/>
      <c r="H43" s="2377">
        <v>194872.22</v>
      </c>
      <c r="I43" s="2377">
        <v>234383.78</v>
      </c>
      <c r="J43" s="2377">
        <f t="shared" si="3"/>
        <v>39511.56</v>
      </c>
      <c r="K43" s="2379"/>
      <c r="L43" s="2377">
        <f t="shared" si="0"/>
        <v>195972.14</v>
      </c>
      <c r="M43" s="2377">
        <f t="shared" si="1"/>
        <v>235373.55</v>
      </c>
      <c r="N43" s="2380"/>
      <c r="AD43" s="1"/>
    </row>
    <row r="44" spans="1:30" ht="20.1" customHeight="1">
      <c r="A44" s="722"/>
      <c r="B44" s="2320"/>
      <c r="C44" s="2369" t="s">
        <v>835</v>
      </c>
      <c r="D44" s="2376">
        <v>2229.95</v>
      </c>
      <c r="E44" s="2377">
        <v>2066.62</v>
      </c>
      <c r="F44" s="2377">
        <f t="shared" si="5"/>
        <v>163.32999999999993</v>
      </c>
      <c r="G44" s="2378"/>
      <c r="H44" s="2377">
        <v>42539.3</v>
      </c>
      <c r="I44" s="2377">
        <v>50618.41</v>
      </c>
      <c r="J44" s="2377">
        <f t="shared" si="3"/>
        <v>8079.110000000001</v>
      </c>
      <c r="K44" s="2379"/>
      <c r="L44" s="2377">
        <f t="shared" si="0"/>
        <v>44769.25</v>
      </c>
      <c r="M44" s="2377">
        <f t="shared" si="1"/>
        <v>52685.030000000006</v>
      </c>
      <c r="N44" s="2380"/>
      <c r="AD44" s="1"/>
    </row>
    <row r="45" spans="1:30" ht="20.1" customHeight="1">
      <c r="A45" s="722"/>
      <c r="B45" s="2320"/>
      <c r="C45" s="2369" t="s">
        <v>836</v>
      </c>
      <c r="D45" s="2376">
        <v>5052.1</v>
      </c>
      <c r="E45" s="2377">
        <v>4371.19</v>
      </c>
      <c r="F45" s="2377">
        <f t="shared" si="5"/>
        <v>680.9100000000008</v>
      </c>
      <c r="G45" s="2378"/>
      <c r="H45" s="2377">
        <v>60865.29</v>
      </c>
      <c r="I45" s="2377">
        <v>82820.14</v>
      </c>
      <c r="J45" s="2377">
        <f t="shared" si="3"/>
        <v>21954.85</v>
      </c>
      <c r="K45" s="2379"/>
      <c r="L45" s="2377">
        <f t="shared" si="0"/>
        <v>65917.39</v>
      </c>
      <c r="M45" s="2377">
        <f t="shared" si="1"/>
        <v>87191.33</v>
      </c>
      <c r="N45" s="2380"/>
      <c r="AD45" s="1"/>
    </row>
    <row r="46" spans="1:30" ht="20.1" customHeight="1" thickBot="1">
      <c r="A46" s="725"/>
      <c r="B46" s="2322"/>
      <c r="C46" s="2371" t="s">
        <v>837</v>
      </c>
      <c r="D46" s="2387">
        <v>1275.26</v>
      </c>
      <c r="E46" s="2388">
        <v>1016.71</v>
      </c>
      <c r="F46" s="2388">
        <f t="shared" si="5"/>
        <v>258.54999999999995</v>
      </c>
      <c r="G46" s="2389"/>
      <c r="H46" s="2388">
        <v>27417.26</v>
      </c>
      <c r="I46" s="2388">
        <v>35684.83</v>
      </c>
      <c r="J46" s="2388">
        <f t="shared" si="3"/>
        <v>8267.570000000003</v>
      </c>
      <c r="K46" s="2390"/>
      <c r="L46" s="2391">
        <f t="shared" si="0"/>
        <v>28692.519999999997</v>
      </c>
      <c r="M46" s="2388">
        <f t="shared" si="1"/>
        <v>36701.54</v>
      </c>
      <c r="N46" s="2392"/>
      <c r="AD46" s="1"/>
    </row>
    <row r="47" spans="1:30" ht="12.75">
      <c r="A47" s="1614"/>
      <c r="B47" s="1614"/>
      <c r="C47" s="1614"/>
      <c r="D47" s="1615"/>
      <c r="E47" s="1615"/>
      <c r="F47" s="1615"/>
      <c r="G47" s="1615"/>
      <c r="H47" s="1615"/>
      <c r="I47" s="1615"/>
      <c r="J47" s="1615"/>
      <c r="K47" s="1615"/>
      <c r="L47" s="1615"/>
      <c r="M47" s="1615"/>
      <c r="N47" s="1615"/>
      <c r="AD47" s="1"/>
    </row>
    <row r="48" spans="1:30" ht="13.5" thickBot="1">
      <c r="A48" s="1614"/>
      <c r="B48" s="1614"/>
      <c r="C48" s="1614"/>
      <c r="D48" s="1616"/>
      <c r="E48" s="1616"/>
      <c r="F48" s="1616"/>
      <c r="G48" s="1616"/>
      <c r="H48" s="1616"/>
      <c r="I48" s="1616"/>
      <c r="J48" s="1616"/>
      <c r="K48" s="1616"/>
      <c r="L48" s="1616"/>
      <c r="M48" s="1616"/>
      <c r="N48" s="1616"/>
      <c r="AD48" s="1"/>
    </row>
    <row r="49" spans="1:33" s="3" customFormat="1" ht="15" customHeight="1">
      <c r="A49" s="1570"/>
      <c r="B49" s="1571"/>
      <c r="C49" s="1571"/>
      <c r="D49" s="1571"/>
      <c r="E49" s="1571"/>
      <c r="F49" s="1571"/>
      <c r="G49" s="1571"/>
      <c r="H49" s="1571"/>
      <c r="I49" s="1571"/>
      <c r="J49" s="1571"/>
      <c r="K49" s="1571"/>
      <c r="L49" s="1571"/>
      <c r="M49" s="1571"/>
      <c r="N49" s="1572"/>
      <c r="P49"/>
      <c r="AD49" s="1"/>
      <c r="AE49"/>
      <c r="AF49"/>
      <c r="AG49"/>
    </row>
    <row r="50" spans="1:30" ht="20.25" customHeight="1">
      <c r="A50" s="687" t="s">
        <v>838</v>
      </c>
      <c r="B50" s="1573"/>
      <c r="C50" s="1574"/>
      <c r="D50" s="1574"/>
      <c r="E50" s="1574"/>
      <c r="F50" s="1574"/>
      <c r="G50" s="1574"/>
      <c r="H50" s="1574"/>
      <c r="I50" s="1574"/>
      <c r="J50" s="1574"/>
      <c r="K50" s="1574"/>
      <c r="L50" s="1574"/>
      <c r="M50" s="1574"/>
      <c r="N50" s="1575"/>
      <c r="AD50" s="1"/>
    </row>
    <row r="51" spans="1:30" ht="20.25" customHeight="1">
      <c r="A51" s="10" t="s">
        <v>105</v>
      </c>
      <c r="B51" s="1573"/>
      <c r="C51" s="1574"/>
      <c r="D51" s="1574"/>
      <c r="E51" s="1574"/>
      <c r="F51" s="1574"/>
      <c r="G51" s="1574"/>
      <c r="H51" s="1574"/>
      <c r="I51" s="1574"/>
      <c r="J51" s="1574"/>
      <c r="K51" s="1574"/>
      <c r="L51" s="1574"/>
      <c r="M51" s="1574"/>
      <c r="N51" s="1575"/>
      <c r="AD51" s="1"/>
    </row>
    <row r="52" spans="1:30" ht="20.25">
      <c r="A52" s="10" t="s">
        <v>228</v>
      </c>
      <c r="B52" s="1573"/>
      <c r="C52" s="1574"/>
      <c r="D52" s="1574"/>
      <c r="E52" s="1574"/>
      <c r="F52" s="1574"/>
      <c r="G52" s="1574"/>
      <c r="H52" s="1574"/>
      <c r="I52" s="1574"/>
      <c r="J52" s="1574"/>
      <c r="K52" s="1574"/>
      <c r="L52" s="1574"/>
      <c r="M52" s="1574"/>
      <c r="N52" s="1575"/>
      <c r="AD52" s="1"/>
    </row>
    <row r="53" spans="1:30" ht="13.5" thickBot="1">
      <c r="A53" s="1617"/>
      <c r="B53" s="1618"/>
      <c r="C53" s="1618"/>
      <c r="D53" s="1618"/>
      <c r="E53" s="1618"/>
      <c r="F53" s="1618"/>
      <c r="G53" s="1618"/>
      <c r="H53" s="1618"/>
      <c r="I53" s="1618"/>
      <c r="J53" s="1618"/>
      <c r="K53" s="1618"/>
      <c r="L53" s="1618"/>
      <c r="M53" s="1618"/>
      <c r="N53" s="1619"/>
      <c r="AD53" s="1"/>
    </row>
    <row r="54" spans="1:30" ht="15" customHeight="1">
      <c r="A54" s="1579"/>
      <c r="B54" s="1580"/>
      <c r="C54" s="1581"/>
      <c r="D54" s="1580"/>
      <c r="E54" s="1580"/>
      <c r="F54" s="1580"/>
      <c r="G54" s="1580"/>
      <c r="H54" s="1620"/>
      <c r="I54" s="1580"/>
      <c r="J54" s="1580"/>
      <c r="K54" s="1580"/>
      <c r="L54" s="1620"/>
      <c r="M54" s="1580"/>
      <c r="N54" s="1584"/>
      <c r="AD54" s="1"/>
    </row>
    <row r="55" spans="1:30" ht="12.2" customHeight="1">
      <c r="A55" s="1585"/>
      <c r="B55" s="1586"/>
      <c r="C55" s="1587"/>
      <c r="D55" s="1588" t="s">
        <v>758</v>
      </c>
      <c r="E55" s="1588"/>
      <c r="F55" s="1588"/>
      <c r="G55" s="1588"/>
      <c r="H55" s="1589" t="s">
        <v>757</v>
      </c>
      <c r="I55" s="1588"/>
      <c r="J55" s="1588"/>
      <c r="K55" s="1588"/>
      <c r="L55" s="2772" t="s">
        <v>262</v>
      </c>
      <c r="M55" s="2773"/>
      <c r="N55" s="2774"/>
      <c r="AD55" s="1"/>
    </row>
    <row r="56" spans="1:30" ht="12.2" customHeight="1">
      <c r="A56" s="1585"/>
      <c r="B56" s="1586"/>
      <c r="C56" s="1587"/>
      <c r="D56" s="1588"/>
      <c r="E56" s="1588"/>
      <c r="F56" s="2507"/>
      <c r="G56" s="2507"/>
      <c r="H56" s="1589"/>
      <c r="I56" s="1588"/>
      <c r="J56" s="2507"/>
      <c r="K56" s="2507"/>
      <c r="L56" s="1589"/>
      <c r="M56" s="1588"/>
      <c r="N56" s="1590"/>
      <c r="AD56" s="1"/>
    </row>
    <row r="57" spans="1:30" ht="12.2" customHeight="1">
      <c r="A57" s="2781" t="s">
        <v>801</v>
      </c>
      <c r="B57" s="2773"/>
      <c r="C57" s="2782"/>
      <c r="D57" s="1591" t="s">
        <v>802</v>
      </c>
      <c r="E57" s="1592" t="s">
        <v>718</v>
      </c>
      <c r="F57" s="2773" t="s">
        <v>721</v>
      </c>
      <c r="G57" s="2783"/>
      <c r="H57" s="1591" t="s">
        <v>802</v>
      </c>
      <c r="I57" s="1592" t="s">
        <v>718</v>
      </c>
      <c r="J57" s="2773" t="s">
        <v>720</v>
      </c>
      <c r="K57" s="2783"/>
      <c r="L57" s="1591" t="s">
        <v>802</v>
      </c>
      <c r="M57" s="1592" t="s">
        <v>718</v>
      </c>
      <c r="N57" s="2508"/>
      <c r="AD57" s="1"/>
    </row>
    <row r="58" spans="1:30" ht="12.2" customHeight="1">
      <c r="A58" s="1593"/>
      <c r="B58" s="1594"/>
      <c r="C58" s="1595"/>
      <c r="D58" s="1596" t="s">
        <v>242</v>
      </c>
      <c r="E58" s="1597" t="s">
        <v>242</v>
      </c>
      <c r="F58" s="2784" t="s">
        <v>242</v>
      </c>
      <c r="G58" s="2785"/>
      <c r="H58" s="1596" t="s">
        <v>242</v>
      </c>
      <c r="I58" s="1597" t="s">
        <v>242</v>
      </c>
      <c r="J58" s="2784" t="s">
        <v>242</v>
      </c>
      <c r="K58" s="2785"/>
      <c r="L58" s="1596" t="s">
        <v>242</v>
      </c>
      <c r="M58" s="1597" t="s">
        <v>242</v>
      </c>
      <c r="N58" s="1598"/>
      <c r="AD58" s="1"/>
    </row>
    <row r="59" spans="1:30" ht="9.95" customHeight="1">
      <c r="A59" s="1599"/>
      <c r="B59" s="1600"/>
      <c r="C59" s="1601"/>
      <c r="D59" s="1600"/>
      <c r="E59" s="1600"/>
      <c r="F59" s="1600"/>
      <c r="G59" s="1600"/>
      <c r="H59" s="1602"/>
      <c r="I59" s="1600"/>
      <c r="J59" s="1600"/>
      <c r="K59" s="1600"/>
      <c r="L59" s="1602"/>
      <c r="M59" s="1600"/>
      <c r="N59" s="1603"/>
      <c r="X59" s="3"/>
      <c r="AD59" s="1"/>
    </row>
    <row r="60" spans="1:30" ht="14.25" customHeight="1">
      <c r="A60" s="904"/>
      <c r="B60" s="88"/>
      <c r="C60" s="89"/>
      <c r="D60" s="88"/>
      <c r="E60" s="88"/>
      <c r="F60" s="88"/>
      <c r="G60" s="1621"/>
      <c r="H60" s="1622"/>
      <c r="I60" s="88"/>
      <c r="J60" s="88"/>
      <c r="K60" s="1621"/>
      <c r="L60" s="1622"/>
      <c r="M60" s="88"/>
      <c r="N60" s="906"/>
      <c r="AD60" s="1"/>
    </row>
    <row r="61" spans="1:30" ht="20.25" customHeight="1">
      <c r="A61" s="1623"/>
      <c r="B61" s="2330" t="s">
        <v>839</v>
      </c>
      <c r="C61" s="2331"/>
      <c r="D61" s="2332">
        <f>SUM(D62:D67)</f>
        <v>5616.69</v>
      </c>
      <c r="E61" s="2332">
        <f>SUM(E62:E67)</f>
        <v>5181.99</v>
      </c>
      <c r="F61" s="2332">
        <f>SUM(F62:F67)+0.24</f>
        <v>434.93999999999994</v>
      </c>
      <c r="G61" s="2332"/>
      <c r="H61" s="2333">
        <f>SUM(H62:H67)</f>
        <v>42437.939999999995</v>
      </c>
      <c r="I61" s="2332">
        <f>SUM(I62:I67)</f>
        <v>57905.750000000015</v>
      </c>
      <c r="J61" s="2332">
        <f>SUM(J62:J67)</f>
        <v>15467.810000000005</v>
      </c>
      <c r="K61" s="2334"/>
      <c r="L61" s="2332">
        <f aca="true" t="shared" si="7" ref="L61:L85">D61+H61</f>
        <v>48054.63</v>
      </c>
      <c r="M61" s="2332">
        <f aca="true" t="shared" si="8" ref="M61:M85">I61+E61</f>
        <v>63087.74000000001</v>
      </c>
      <c r="N61" s="1625"/>
      <c r="AD61" s="1"/>
    </row>
    <row r="62" spans="1:30" ht="20.25" customHeight="1">
      <c r="A62" s="722"/>
      <c r="B62" s="2335"/>
      <c r="C62" s="2369" t="s">
        <v>840</v>
      </c>
      <c r="D62" s="2337">
        <v>245.66</v>
      </c>
      <c r="E62" s="2338">
        <v>226.96</v>
      </c>
      <c r="F62" s="2321">
        <f aca="true" t="shared" si="9" ref="F62:F67">D62-E62</f>
        <v>18.69999999999999</v>
      </c>
      <c r="G62" s="2339"/>
      <c r="H62" s="2338">
        <v>9171.47</v>
      </c>
      <c r="I62" s="2338">
        <v>12333.25</v>
      </c>
      <c r="J62" s="2321">
        <f aca="true" t="shared" si="10" ref="J62:J67">I62-H62</f>
        <v>3161.7800000000007</v>
      </c>
      <c r="K62" s="2339"/>
      <c r="L62" s="2340">
        <f t="shared" si="7"/>
        <v>9417.13</v>
      </c>
      <c r="M62" s="2340">
        <f t="shared" si="8"/>
        <v>12560.21</v>
      </c>
      <c r="N62" s="1626"/>
      <c r="AD62" s="1"/>
    </row>
    <row r="63" spans="1:30" ht="20.25" customHeight="1">
      <c r="A63" s="722"/>
      <c r="B63" s="2335"/>
      <c r="C63" s="2369" t="s">
        <v>841</v>
      </c>
      <c r="D63" s="2337">
        <v>1208.83</v>
      </c>
      <c r="E63" s="2338">
        <v>1024.84</v>
      </c>
      <c r="F63" s="2321">
        <f t="shared" si="9"/>
        <v>183.99</v>
      </c>
      <c r="G63" s="2339"/>
      <c r="H63" s="2338">
        <v>7966.03</v>
      </c>
      <c r="I63" s="2338">
        <v>11285.87</v>
      </c>
      <c r="J63" s="2321">
        <f t="shared" si="10"/>
        <v>3319.840000000001</v>
      </c>
      <c r="K63" s="2339"/>
      <c r="L63" s="2340">
        <f t="shared" si="7"/>
        <v>9174.86</v>
      </c>
      <c r="M63" s="2340">
        <f t="shared" si="8"/>
        <v>12310.710000000001</v>
      </c>
      <c r="N63" s="1626"/>
      <c r="AD63" s="1"/>
    </row>
    <row r="64" spans="1:30" ht="20.25" customHeight="1">
      <c r="A64" s="722"/>
      <c r="B64" s="2335"/>
      <c r="C64" s="2369" t="s">
        <v>842</v>
      </c>
      <c r="D64" s="2337">
        <v>3996.42</v>
      </c>
      <c r="E64" s="2338">
        <v>3814.42</v>
      </c>
      <c r="F64" s="2321">
        <f t="shared" si="9"/>
        <v>182</v>
      </c>
      <c r="G64" s="2339"/>
      <c r="H64" s="2338">
        <v>17107.23</v>
      </c>
      <c r="I64" s="2338">
        <v>24125.81</v>
      </c>
      <c r="J64" s="2321">
        <f t="shared" si="10"/>
        <v>7018.580000000002</v>
      </c>
      <c r="K64" s="2339"/>
      <c r="L64" s="2340">
        <f t="shared" si="7"/>
        <v>21103.65</v>
      </c>
      <c r="M64" s="2340">
        <f t="shared" si="8"/>
        <v>27940.230000000003</v>
      </c>
      <c r="N64" s="1626"/>
      <c r="Y64" s="3"/>
      <c r="Z64" s="3"/>
      <c r="AA64" s="3"/>
      <c r="AB64" s="3"/>
      <c r="AC64" s="3"/>
      <c r="AD64" s="1"/>
    </row>
    <row r="65" spans="1:30" ht="20.25" customHeight="1">
      <c r="A65" s="722"/>
      <c r="B65" s="2335"/>
      <c r="C65" s="2369" t="s">
        <v>843</v>
      </c>
      <c r="D65" s="2337">
        <v>147.26</v>
      </c>
      <c r="E65" s="2338">
        <v>101.15</v>
      </c>
      <c r="F65" s="2321">
        <f t="shared" si="9"/>
        <v>46.109999999999985</v>
      </c>
      <c r="G65" s="2339"/>
      <c r="H65" s="2338">
        <v>7296.73</v>
      </c>
      <c r="I65" s="2338">
        <v>8930.9</v>
      </c>
      <c r="J65" s="2321">
        <f t="shared" si="10"/>
        <v>1634.17</v>
      </c>
      <c r="K65" s="2339"/>
      <c r="L65" s="2340">
        <f t="shared" si="7"/>
        <v>7443.99</v>
      </c>
      <c r="M65" s="2340">
        <f t="shared" si="8"/>
        <v>9032.05</v>
      </c>
      <c r="N65" s="1626"/>
      <c r="AD65" s="1"/>
    </row>
    <row r="66" spans="1:30" ht="20.25" customHeight="1">
      <c r="A66" s="722"/>
      <c r="B66" s="2335"/>
      <c r="C66" s="2369" t="s">
        <v>844</v>
      </c>
      <c r="D66" s="2337">
        <v>5.08</v>
      </c>
      <c r="E66" s="2338">
        <v>3.57</v>
      </c>
      <c r="F66" s="2321">
        <f t="shared" si="9"/>
        <v>1.5100000000000002</v>
      </c>
      <c r="G66" s="2339"/>
      <c r="H66" s="2338">
        <v>526.9</v>
      </c>
      <c r="I66" s="2338">
        <v>757.41</v>
      </c>
      <c r="J66" s="2321">
        <f t="shared" si="10"/>
        <v>230.51</v>
      </c>
      <c r="K66" s="2339"/>
      <c r="L66" s="2340">
        <f t="shared" si="7"/>
        <v>531.98</v>
      </c>
      <c r="M66" s="2340">
        <f t="shared" si="8"/>
        <v>760.98</v>
      </c>
      <c r="N66" s="1626"/>
      <c r="AD66" s="1"/>
    </row>
    <row r="67" spans="1:30" ht="20.25" customHeight="1">
      <c r="A67" s="722"/>
      <c r="B67" s="2335"/>
      <c r="C67" s="2369" t="s">
        <v>845</v>
      </c>
      <c r="D67" s="2337">
        <v>13.44</v>
      </c>
      <c r="E67" s="2338">
        <v>11.05</v>
      </c>
      <c r="F67" s="2321">
        <f t="shared" si="9"/>
        <v>2.389999999999999</v>
      </c>
      <c r="G67" s="2339"/>
      <c r="H67" s="2338">
        <v>369.58</v>
      </c>
      <c r="I67" s="2338">
        <v>472.51</v>
      </c>
      <c r="J67" s="2321">
        <f t="shared" si="10"/>
        <v>102.93</v>
      </c>
      <c r="K67" s="2339"/>
      <c r="L67" s="2340">
        <f t="shared" si="7"/>
        <v>383.02</v>
      </c>
      <c r="M67" s="2340">
        <f t="shared" si="8"/>
        <v>483.56</v>
      </c>
      <c r="N67" s="1626"/>
      <c r="AD67" s="1"/>
    </row>
    <row r="68" spans="1:30" ht="20.25" customHeight="1">
      <c r="A68" s="1606"/>
      <c r="B68" s="2335" t="s">
        <v>846</v>
      </c>
      <c r="C68" s="2336"/>
      <c r="D68" s="2341">
        <f>SUM(D69:D72)</f>
        <v>15184.640000000001</v>
      </c>
      <c r="E68" s="2341">
        <f>SUM(E69:E72)</f>
        <v>13137.029999999999</v>
      </c>
      <c r="F68" s="2341">
        <f>SUM(F69:F72)</f>
        <v>2047.6100000000015</v>
      </c>
      <c r="G68" s="2342"/>
      <c r="H68" s="2341">
        <f>SUM(H69:H72)</f>
        <v>138011.7</v>
      </c>
      <c r="I68" s="2341">
        <f>SUM(I69:I72)</f>
        <v>179706.69</v>
      </c>
      <c r="J68" s="2341">
        <f>SUM(J69:J72)</f>
        <v>41694.99000000001</v>
      </c>
      <c r="K68" s="2342"/>
      <c r="L68" s="2341">
        <f t="shared" si="7"/>
        <v>153196.34000000003</v>
      </c>
      <c r="M68" s="2341">
        <f t="shared" si="8"/>
        <v>192843.72</v>
      </c>
      <c r="N68" s="1628"/>
      <c r="AD68" s="1"/>
    </row>
    <row r="69" spans="1:30" ht="20.25" customHeight="1">
      <c r="A69" s="722"/>
      <c r="B69" s="2335"/>
      <c r="C69" s="2369" t="s">
        <v>847</v>
      </c>
      <c r="D69" s="2337">
        <v>575.44</v>
      </c>
      <c r="E69" s="2338">
        <v>441.52</v>
      </c>
      <c r="F69" s="2321">
        <f>D69-E69</f>
        <v>133.92000000000007</v>
      </c>
      <c r="G69" s="2339"/>
      <c r="H69" s="2338">
        <v>6888.74</v>
      </c>
      <c r="I69" s="2338">
        <v>9066.98</v>
      </c>
      <c r="J69" s="2321">
        <f>I69-H69</f>
        <v>2178.24</v>
      </c>
      <c r="K69" s="2339"/>
      <c r="L69" s="2340">
        <f t="shared" si="7"/>
        <v>7464.18</v>
      </c>
      <c r="M69" s="2340">
        <f t="shared" si="8"/>
        <v>9508.5</v>
      </c>
      <c r="N69" s="1626"/>
      <c r="AD69" s="1"/>
    </row>
    <row r="70" spans="1:30" ht="20.25" customHeight="1">
      <c r="A70" s="722"/>
      <c r="B70" s="2335"/>
      <c r="C70" s="2369" t="s">
        <v>848</v>
      </c>
      <c r="D70" s="2337">
        <v>324.54</v>
      </c>
      <c r="E70" s="2338">
        <v>247.58</v>
      </c>
      <c r="F70" s="2321">
        <f>D70-E70</f>
        <v>76.96000000000001</v>
      </c>
      <c r="G70" s="2339"/>
      <c r="H70" s="2338">
        <v>5234.12</v>
      </c>
      <c r="I70" s="2338">
        <v>7234.13</v>
      </c>
      <c r="J70" s="2321">
        <f>I70-H70</f>
        <v>2000.0100000000002</v>
      </c>
      <c r="K70" s="2339"/>
      <c r="L70" s="2340">
        <f t="shared" si="7"/>
        <v>5558.66</v>
      </c>
      <c r="M70" s="2340">
        <f t="shared" si="8"/>
        <v>7481.71</v>
      </c>
      <c r="N70" s="1626"/>
      <c r="S70" s="3"/>
      <c r="T70" s="3"/>
      <c r="U70" s="3"/>
      <c r="V70" s="3"/>
      <c r="W70" s="3"/>
      <c r="AD70" s="1"/>
    </row>
    <row r="71" spans="1:30" ht="20.25" customHeight="1">
      <c r="A71" s="722"/>
      <c r="B71" s="2335"/>
      <c r="C71" s="2369" t="s">
        <v>849</v>
      </c>
      <c r="D71" s="2337">
        <v>76.54</v>
      </c>
      <c r="E71" s="2338">
        <v>55.13</v>
      </c>
      <c r="F71" s="2321">
        <f>D71-E71</f>
        <v>21.410000000000004</v>
      </c>
      <c r="G71" s="2339"/>
      <c r="H71" s="2338">
        <v>7479.89</v>
      </c>
      <c r="I71" s="2338">
        <v>10257.01</v>
      </c>
      <c r="J71" s="2321">
        <f>I71-H71</f>
        <v>2777.12</v>
      </c>
      <c r="K71" s="2339"/>
      <c r="L71" s="2340">
        <f t="shared" si="7"/>
        <v>7556.43</v>
      </c>
      <c r="M71" s="2340">
        <f t="shared" si="8"/>
        <v>10312.14</v>
      </c>
      <c r="N71" s="1626"/>
      <c r="AD71" s="1"/>
    </row>
    <row r="72" spans="1:30" ht="20.25" customHeight="1">
      <c r="A72" s="722"/>
      <c r="B72" s="2335"/>
      <c r="C72" s="2369" t="s">
        <v>850</v>
      </c>
      <c r="D72" s="2337">
        <v>14208.12</v>
      </c>
      <c r="E72" s="2338">
        <v>12392.8</v>
      </c>
      <c r="F72" s="2321">
        <f>D72-E72</f>
        <v>1815.3200000000015</v>
      </c>
      <c r="G72" s="2339"/>
      <c r="H72" s="2338">
        <v>118408.95</v>
      </c>
      <c r="I72" s="2338">
        <v>153148.57</v>
      </c>
      <c r="J72" s="2321">
        <f>I72-H72</f>
        <v>34739.62000000001</v>
      </c>
      <c r="K72" s="2339"/>
      <c r="L72" s="2340">
        <f t="shared" si="7"/>
        <v>132617.07</v>
      </c>
      <c r="M72" s="2340">
        <f t="shared" si="8"/>
        <v>165541.37</v>
      </c>
      <c r="N72" s="1626"/>
      <c r="AD72" s="1"/>
    </row>
    <row r="73" spans="1:30" ht="20.25" customHeight="1">
      <c r="A73" s="1606"/>
      <c r="B73" s="2335" t="s">
        <v>851</v>
      </c>
      <c r="C73" s="2336"/>
      <c r="D73" s="2341">
        <f>SUM(D74:D79)</f>
        <v>220.08999999999997</v>
      </c>
      <c r="E73" s="2341">
        <f>SUM(E74:E79)</f>
        <v>187.89</v>
      </c>
      <c r="F73" s="2341">
        <f>SUM(F74:F79)</f>
        <v>32.550000000000004</v>
      </c>
      <c r="G73" s="2342"/>
      <c r="H73" s="2341">
        <f>SUM(H74:H79)</f>
        <v>23114.670000000002</v>
      </c>
      <c r="I73" s="2341">
        <f>SUM(I74:I79)</f>
        <v>30362.99</v>
      </c>
      <c r="J73" s="2341">
        <f>SUM(J74:J79)</f>
        <v>7248.320000000001</v>
      </c>
      <c r="K73" s="2342"/>
      <c r="L73" s="2341">
        <f t="shared" si="7"/>
        <v>23334.760000000002</v>
      </c>
      <c r="M73" s="2341">
        <f t="shared" si="8"/>
        <v>30550.88</v>
      </c>
      <c r="N73" s="1628"/>
      <c r="AD73" s="1"/>
    </row>
    <row r="74" spans="1:30" ht="20.25" customHeight="1">
      <c r="A74" s="722"/>
      <c r="B74" s="2335"/>
      <c r="C74" s="2369" t="s">
        <v>852</v>
      </c>
      <c r="D74" s="2337">
        <v>65.42</v>
      </c>
      <c r="E74" s="2338">
        <v>56.86</v>
      </c>
      <c r="F74" s="2321">
        <f>D74-E74</f>
        <v>8.560000000000002</v>
      </c>
      <c r="G74" s="2339"/>
      <c r="H74" s="2338">
        <v>12757.94</v>
      </c>
      <c r="I74" s="2338">
        <v>16750.61</v>
      </c>
      <c r="J74" s="2321">
        <f aca="true" t="shared" si="11" ref="J74:J79">I74-H74</f>
        <v>3992.67</v>
      </c>
      <c r="K74" s="2339"/>
      <c r="L74" s="2340">
        <f t="shared" si="7"/>
        <v>12823.36</v>
      </c>
      <c r="M74" s="2340">
        <f t="shared" si="8"/>
        <v>16807.47</v>
      </c>
      <c r="N74" s="1626"/>
      <c r="AD74" s="1"/>
    </row>
    <row r="75" spans="1:30" ht="20.25" customHeight="1">
      <c r="A75" s="722"/>
      <c r="B75" s="2335"/>
      <c r="C75" s="2369" t="s">
        <v>853</v>
      </c>
      <c r="D75" s="2337">
        <v>33.89</v>
      </c>
      <c r="E75" s="2338">
        <v>27.16</v>
      </c>
      <c r="F75" s="2321">
        <f>D75-E75</f>
        <v>6.73</v>
      </c>
      <c r="G75" s="2339"/>
      <c r="H75" s="2338">
        <v>1848.45</v>
      </c>
      <c r="I75" s="2338">
        <v>2619.25</v>
      </c>
      <c r="J75" s="2321">
        <f t="shared" si="11"/>
        <v>770.8</v>
      </c>
      <c r="K75" s="2339"/>
      <c r="L75" s="2340">
        <f t="shared" si="7"/>
        <v>1882.3400000000001</v>
      </c>
      <c r="M75" s="2340">
        <f t="shared" si="8"/>
        <v>2646.41</v>
      </c>
      <c r="N75" s="1626"/>
      <c r="AD75" s="1"/>
    </row>
    <row r="76" spans="1:30" ht="20.25" customHeight="1">
      <c r="A76" s="722"/>
      <c r="B76" s="2335"/>
      <c r="C76" s="2369" t="s">
        <v>854</v>
      </c>
      <c r="D76" s="2337">
        <v>9.84</v>
      </c>
      <c r="E76" s="2338">
        <v>8.14</v>
      </c>
      <c r="F76" s="2321">
        <f>D76-E76</f>
        <v>1.6999999999999993</v>
      </c>
      <c r="G76" s="2339"/>
      <c r="H76" s="2338">
        <v>578.23</v>
      </c>
      <c r="I76" s="2338">
        <v>738.83</v>
      </c>
      <c r="J76" s="2321">
        <f t="shared" si="11"/>
        <v>160.60000000000002</v>
      </c>
      <c r="K76" s="2339"/>
      <c r="L76" s="2340">
        <f t="shared" si="7"/>
        <v>588.07</v>
      </c>
      <c r="M76" s="2340">
        <f t="shared" si="8"/>
        <v>746.97</v>
      </c>
      <c r="N76" s="1626"/>
      <c r="AD76" s="1"/>
    </row>
    <row r="77" spans="1:30" ht="20.25" customHeight="1">
      <c r="A77" s="722"/>
      <c r="B77" s="2335"/>
      <c r="C77" s="2369" t="s">
        <v>855</v>
      </c>
      <c r="D77" s="2337">
        <v>46.26</v>
      </c>
      <c r="E77" s="2338">
        <v>39.75</v>
      </c>
      <c r="F77" s="2321">
        <f>D77-E77</f>
        <v>6.509999999999998</v>
      </c>
      <c r="G77" s="2339"/>
      <c r="H77" s="2338">
        <v>1693.73</v>
      </c>
      <c r="I77" s="2338">
        <v>2174.53</v>
      </c>
      <c r="J77" s="2321">
        <f t="shared" si="11"/>
        <v>480.8000000000002</v>
      </c>
      <c r="K77" s="2339"/>
      <c r="L77" s="2340">
        <f t="shared" si="7"/>
        <v>1739.99</v>
      </c>
      <c r="M77" s="2340">
        <f t="shared" si="8"/>
        <v>2214.28</v>
      </c>
      <c r="N77" s="1626"/>
      <c r="AD77" s="1"/>
    </row>
    <row r="78" spans="1:30" ht="20.25" customHeight="1">
      <c r="A78" s="722"/>
      <c r="B78" s="2335"/>
      <c r="C78" s="2369" t="s">
        <v>856</v>
      </c>
      <c r="D78" s="2337">
        <v>55.86</v>
      </c>
      <c r="E78" s="2338">
        <v>48.98</v>
      </c>
      <c r="F78" s="2321">
        <f>D78-E78</f>
        <v>6.880000000000003</v>
      </c>
      <c r="G78" s="2339"/>
      <c r="H78" s="2338">
        <v>6153.27</v>
      </c>
      <c r="I78" s="2338">
        <v>7968.46</v>
      </c>
      <c r="J78" s="2321">
        <f t="shared" si="11"/>
        <v>1815.1899999999996</v>
      </c>
      <c r="K78" s="2339"/>
      <c r="L78" s="2340">
        <f t="shared" si="7"/>
        <v>6209.13</v>
      </c>
      <c r="M78" s="2340">
        <f t="shared" si="8"/>
        <v>8017.44</v>
      </c>
      <c r="N78" s="1626"/>
      <c r="AD78" s="1"/>
    </row>
    <row r="79" spans="1:30" ht="20.25" customHeight="1">
      <c r="A79" s="722"/>
      <c r="B79" s="2335"/>
      <c r="C79" s="2369" t="s">
        <v>857</v>
      </c>
      <c r="D79" s="2337">
        <v>8.82</v>
      </c>
      <c r="E79" s="2338">
        <v>7</v>
      </c>
      <c r="F79" s="2338">
        <v>2.17</v>
      </c>
      <c r="G79" s="2339"/>
      <c r="H79" s="2338">
        <v>83.05</v>
      </c>
      <c r="I79" s="2338">
        <v>111.31</v>
      </c>
      <c r="J79" s="2321">
        <f t="shared" si="11"/>
        <v>28.260000000000005</v>
      </c>
      <c r="K79" s="2339"/>
      <c r="L79" s="2340">
        <f t="shared" si="7"/>
        <v>91.87</v>
      </c>
      <c r="M79" s="2340">
        <f t="shared" si="8"/>
        <v>118.31</v>
      </c>
      <c r="N79" s="1626"/>
      <c r="AD79" s="1"/>
    </row>
    <row r="80" spans="1:30" ht="20.25" customHeight="1">
      <c r="A80" s="1606"/>
      <c r="B80" s="2335" t="s">
        <v>858</v>
      </c>
      <c r="C80" s="2336"/>
      <c r="D80" s="2341">
        <f>SUM(D81:D85)</f>
        <v>18973.579999999998</v>
      </c>
      <c r="E80" s="2341">
        <f>SUM(E81:E85)</f>
        <v>16957</v>
      </c>
      <c r="F80" s="2341">
        <f>SUM(F81:F85)</f>
        <v>2016.58</v>
      </c>
      <c r="G80" s="2342"/>
      <c r="H80" s="2341">
        <f>SUM(H81:H85)</f>
        <v>171790.62</v>
      </c>
      <c r="I80" s="2341">
        <f>SUM(I81:I85)</f>
        <v>207992.71</v>
      </c>
      <c r="J80" s="2341">
        <f>SUM(J81:J85)</f>
        <v>36202.09</v>
      </c>
      <c r="K80" s="2342"/>
      <c r="L80" s="2341">
        <f t="shared" si="7"/>
        <v>190764.19999999998</v>
      </c>
      <c r="M80" s="2341">
        <f t="shared" si="8"/>
        <v>224949.71</v>
      </c>
      <c r="N80" s="1628"/>
      <c r="AD80" s="1"/>
    </row>
    <row r="81" spans="1:30" ht="20.25" customHeight="1">
      <c r="A81" s="722"/>
      <c r="B81" s="2335"/>
      <c r="C81" s="2369" t="s">
        <v>859</v>
      </c>
      <c r="D81" s="2337">
        <v>111.7</v>
      </c>
      <c r="E81" s="2338">
        <v>88.88</v>
      </c>
      <c r="F81" s="2321">
        <f aca="true" t="shared" si="12" ref="F81:F87">D81-E81</f>
        <v>22.820000000000007</v>
      </c>
      <c r="G81" s="2339"/>
      <c r="H81" s="2338">
        <v>252.64</v>
      </c>
      <c r="I81" s="2338">
        <v>396.91</v>
      </c>
      <c r="J81" s="2321">
        <f>I81-H81</f>
        <v>144.27000000000004</v>
      </c>
      <c r="K81" s="2339"/>
      <c r="L81" s="2340">
        <f t="shared" si="7"/>
        <v>364.34</v>
      </c>
      <c r="M81" s="2340">
        <f t="shared" si="8"/>
        <v>485.79</v>
      </c>
      <c r="N81" s="1626"/>
      <c r="AD81" s="1"/>
    </row>
    <row r="82" spans="1:30" ht="20.25" customHeight="1">
      <c r="A82" s="722"/>
      <c r="B82" s="2335"/>
      <c r="C82" s="2369" t="s">
        <v>860</v>
      </c>
      <c r="D82" s="2337">
        <v>11434.65</v>
      </c>
      <c r="E82" s="2338">
        <v>10149.63</v>
      </c>
      <c r="F82" s="2321">
        <f t="shared" si="12"/>
        <v>1285.0200000000004</v>
      </c>
      <c r="G82" s="2339"/>
      <c r="H82" s="2338">
        <v>109221.33</v>
      </c>
      <c r="I82" s="2338">
        <v>134858.78</v>
      </c>
      <c r="J82" s="2321">
        <f>I82-H82</f>
        <v>25637.449999999997</v>
      </c>
      <c r="K82" s="2343"/>
      <c r="L82" s="2340">
        <f t="shared" si="7"/>
        <v>120655.98</v>
      </c>
      <c r="M82" s="2340">
        <f t="shared" si="8"/>
        <v>145008.41</v>
      </c>
      <c r="N82" s="1626"/>
      <c r="AD82" s="1"/>
    </row>
    <row r="83" spans="1:30" ht="20.25" customHeight="1">
      <c r="A83" s="722"/>
      <c r="B83" s="2335"/>
      <c r="C83" s="2369" t="s">
        <v>861</v>
      </c>
      <c r="D83" s="2337">
        <v>224.31</v>
      </c>
      <c r="E83" s="2338">
        <v>204.75</v>
      </c>
      <c r="F83" s="2321">
        <f t="shared" si="12"/>
        <v>19.560000000000002</v>
      </c>
      <c r="G83" s="2339"/>
      <c r="H83" s="2338">
        <v>2481.75</v>
      </c>
      <c r="I83" s="2338">
        <v>3653.05</v>
      </c>
      <c r="J83" s="2321">
        <f>I83-H83</f>
        <v>1171.3000000000002</v>
      </c>
      <c r="K83" s="2343"/>
      <c r="L83" s="2340">
        <f t="shared" si="7"/>
        <v>2706.06</v>
      </c>
      <c r="M83" s="2340">
        <f t="shared" si="8"/>
        <v>3857.8</v>
      </c>
      <c r="N83" s="1626"/>
      <c r="AD83" s="1"/>
    </row>
    <row r="84" spans="1:30" ht="20.25" customHeight="1">
      <c r="A84" s="722"/>
      <c r="B84" s="2335"/>
      <c r="C84" s="2369" t="s">
        <v>862</v>
      </c>
      <c r="D84" s="2337">
        <v>572.23</v>
      </c>
      <c r="E84" s="2338">
        <v>488.62</v>
      </c>
      <c r="F84" s="2321">
        <f t="shared" si="12"/>
        <v>83.61000000000001</v>
      </c>
      <c r="G84" s="2339"/>
      <c r="H84" s="2338">
        <v>6111.61</v>
      </c>
      <c r="I84" s="2338">
        <v>8816.9</v>
      </c>
      <c r="J84" s="2321">
        <f>I84-H84</f>
        <v>2705.29</v>
      </c>
      <c r="K84" s="2343"/>
      <c r="L84" s="2340">
        <f t="shared" si="7"/>
        <v>6683.84</v>
      </c>
      <c r="M84" s="2340">
        <f t="shared" si="8"/>
        <v>9305.52</v>
      </c>
      <c r="N84" s="1626"/>
      <c r="AD84" s="1"/>
    </row>
    <row r="85" spans="1:30" ht="20.25" customHeight="1">
      <c r="A85" s="722"/>
      <c r="B85" s="2335"/>
      <c r="C85" s="2369" t="s">
        <v>863</v>
      </c>
      <c r="D85" s="2337">
        <v>6630.69</v>
      </c>
      <c r="E85" s="2338">
        <v>6025.12</v>
      </c>
      <c r="F85" s="2321">
        <f t="shared" si="12"/>
        <v>605.5699999999997</v>
      </c>
      <c r="G85" s="2339"/>
      <c r="H85" s="2338">
        <v>53723.29</v>
      </c>
      <c r="I85" s="2338">
        <v>60267.07</v>
      </c>
      <c r="J85" s="2321">
        <f>I85-H85</f>
        <v>6543.779999999999</v>
      </c>
      <c r="K85" s="2343"/>
      <c r="L85" s="2340">
        <f t="shared" si="7"/>
        <v>60353.98</v>
      </c>
      <c r="M85" s="2340">
        <f t="shared" si="8"/>
        <v>66292.19</v>
      </c>
      <c r="N85" s="1626"/>
      <c r="AD85" s="1"/>
    </row>
    <row r="86" spans="1:30" ht="20.25" customHeight="1">
      <c r="A86" s="1606"/>
      <c r="B86" s="2335" t="s">
        <v>864</v>
      </c>
      <c r="C86" s="2336"/>
      <c r="D86" s="2341">
        <f>SUM(D87:D89)+0.15</f>
        <v>343.72999999999996</v>
      </c>
      <c r="E86" s="2341">
        <f>SUM(E87:E89)+0.16</f>
        <v>322.72</v>
      </c>
      <c r="F86" s="2341">
        <f>SUM(F87:F89)+0.15</f>
        <v>21.16999999999998</v>
      </c>
      <c r="G86" s="2342"/>
      <c r="H86" s="2341">
        <f>SUM(H87:H89)</f>
        <v>2501.22</v>
      </c>
      <c r="I86" s="2341">
        <f>SUM(I87:I89)</f>
        <v>3444.45</v>
      </c>
      <c r="J86" s="2341">
        <f>SUM(J87:J89)</f>
        <v>943.2300000000002</v>
      </c>
      <c r="K86" s="2342"/>
      <c r="L86" s="2341">
        <f>SUM(L87:L89)</f>
        <v>2844.9499999999994</v>
      </c>
      <c r="M86" s="2341">
        <f>SUM(M87:M89)</f>
        <v>3767.0099999999998</v>
      </c>
      <c r="N86" s="1628"/>
      <c r="AD86" s="1"/>
    </row>
    <row r="87" spans="1:30" ht="20.25" customHeight="1">
      <c r="A87" s="722"/>
      <c r="B87" s="2335"/>
      <c r="C87" s="2369" t="s">
        <v>865</v>
      </c>
      <c r="D87" s="2337">
        <v>343.58</v>
      </c>
      <c r="E87" s="2338">
        <v>322.56</v>
      </c>
      <c r="F87" s="2321">
        <f t="shared" si="12"/>
        <v>21.019999999999982</v>
      </c>
      <c r="G87" s="2339"/>
      <c r="H87" s="2338">
        <v>2404.22</v>
      </c>
      <c r="I87" s="2338">
        <v>3299.9</v>
      </c>
      <c r="J87" s="2321">
        <f>I87-H87</f>
        <v>895.6800000000003</v>
      </c>
      <c r="K87" s="2343"/>
      <c r="L87" s="2340">
        <f>D87+H87</f>
        <v>2747.7999999999997</v>
      </c>
      <c r="M87" s="2340">
        <f>E87+I87</f>
        <v>3622.46</v>
      </c>
      <c r="N87" s="1626"/>
      <c r="AD87" s="1"/>
    </row>
    <row r="88" spans="1:30" ht="20.25" customHeight="1">
      <c r="A88" s="722"/>
      <c r="B88" s="2335"/>
      <c r="C88" s="2369" t="s">
        <v>866</v>
      </c>
      <c r="D88" s="2337" t="s">
        <v>867</v>
      </c>
      <c r="E88" s="2338" t="s">
        <v>867</v>
      </c>
      <c r="F88" s="2338" t="s">
        <v>867</v>
      </c>
      <c r="G88" s="2339"/>
      <c r="H88" s="2344">
        <v>92.57</v>
      </c>
      <c r="I88" s="2345">
        <v>138.97</v>
      </c>
      <c r="J88" s="2321">
        <f>I88-H88</f>
        <v>46.400000000000006</v>
      </c>
      <c r="K88" s="2343"/>
      <c r="L88" s="2340">
        <f>+H88+0.15</f>
        <v>92.72</v>
      </c>
      <c r="M88" s="2340">
        <f>+I88</f>
        <v>138.97</v>
      </c>
      <c r="N88" s="1626"/>
      <c r="AD88" s="1"/>
    </row>
    <row r="89" spans="1:30" ht="20.25" customHeight="1">
      <c r="A89" s="722"/>
      <c r="B89" s="2335"/>
      <c r="C89" s="2370" t="s">
        <v>868</v>
      </c>
      <c r="D89" s="2344" t="s">
        <v>630</v>
      </c>
      <c r="E89" s="2345" t="s">
        <v>630</v>
      </c>
      <c r="F89" s="2345" t="s">
        <v>630</v>
      </c>
      <c r="G89" s="2346"/>
      <c r="H89" s="2347">
        <v>4.43</v>
      </c>
      <c r="I89" s="2338">
        <v>5.58</v>
      </c>
      <c r="J89" s="2321">
        <f>I89-H89</f>
        <v>1.1500000000000004</v>
      </c>
      <c r="K89" s="2348"/>
      <c r="L89" s="2340">
        <f>+H89</f>
        <v>4.43</v>
      </c>
      <c r="M89" s="2340">
        <f>+I89</f>
        <v>5.58</v>
      </c>
      <c r="N89" s="1626"/>
      <c r="AD89" s="1"/>
    </row>
    <row r="90" spans="1:30" ht="20.25" customHeight="1">
      <c r="A90" s="1606"/>
      <c r="B90" s="2335" t="s">
        <v>869</v>
      </c>
      <c r="C90" s="2336"/>
      <c r="D90" s="2349">
        <v>0.83</v>
      </c>
      <c r="E90" s="2338" t="s">
        <v>867</v>
      </c>
      <c r="F90" s="2350">
        <v>0.62</v>
      </c>
      <c r="G90" s="2341"/>
      <c r="H90" s="2351">
        <v>699.75</v>
      </c>
      <c r="I90" s="2352">
        <v>918.89</v>
      </c>
      <c r="J90" s="2352">
        <f>I90-H90</f>
        <v>219.14</v>
      </c>
      <c r="K90" s="2342"/>
      <c r="L90" s="2341">
        <f>D90+H90</f>
        <v>700.58</v>
      </c>
      <c r="M90" s="2341">
        <f>+I90+0.2</f>
        <v>919.09</v>
      </c>
      <c r="N90" s="1628"/>
      <c r="AD90" s="1"/>
    </row>
    <row r="91" spans="1:30" ht="20.25" customHeight="1">
      <c r="A91" s="1606"/>
      <c r="B91" s="2335" t="s">
        <v>262</v>
      </c>
      <c r="C91" s="2336"/>
      <c r="D91" s="2332">
        <v>207789</v>
      </c>
      <c r="E91" s="2332">
        <f>+E13+E20+E29+E40+E61+E68+E73+E80+E86+0.2</f>
        <v>179152.16000000003</v>
      </c>
      <c r="F91" s="2332">
        <f>+D91-E91</f>
        <v>28636.839999999967</v>
      </c>
      <c r="G91" s="2334"/>
      <c r="H91" s="2332">
        <f aca="true" t="shared" si="13" ref="H91:M91">+H13+H20+H29+H40+H61+H68+H73+H80+H86+H90</f>
        <v>1576484.8399999996</v>
      </c>
      <c r="I91" s="2332">
        <f t="shared" si="13"/>
        <v>2025438.9599999997</v>
      </c>
      <c r="J91" s="2332">
        <f t="shared" si="13"/>
        <v>448954.12</v>
      </c>
      <c r="K91" s="2334"/>
      <c r="L91" s="2332">
        <f>+L13+L20+L29+L40+L61+L68+L73+L80+L86+L90</f>
        <v>1784273.46</v>
      </c>
      <c r="M91" s="2332">
        <f t="shared" si="13"/>
        <v>2204590.9599999995</v>
      </c>
      <c r="N91" s="1628"/>
      <c r="AD91" s="1"/>
    </row>
    <row r="92" spans="1:30" ht="13.5" thickBot="1">
      <c r="A92" s="1629"/>
      <c r="B92" s="280"/>
      <c r="C92" s="1630"/>
      <c r="D92" s="1631"/>
      <c r="E92" s="1631"/>
      <c r="F92" s="1631"/>
      <c r="G92" s="1631"/>
      <c r="H92" s="1632"/>
      <c r="I92" s="1631"/>
      <c r="J92" s="1631"/>
      <c r="K92" s="1631"/>
      <c r="L92" s="1632"/>
      <c r="M92" s="1631"/>
      <c r="N92" s="1633"/>
      <c r="Q92" s="857"/>
      <c r="AD92" s="1"/>
    </row>
    <row r="93" spans="1:30" ht="12.75">
      <c r="A93" s="1634"/>
      <c r="B93" s="1634"/>
      <c r="C93" s="1634"/>
      <c r="D93" s="1634"/>
      <c r="E93" s="1634"/>
      <c r="F93" s="1634"/>
      <c r="G93" s="1634"/>
      <c r="H93" s="1634"/>
      <c r="I93" s="1634"/>
      <c r="J93" s="1634"/>
      <c r="K93" s="1634"/>
      <c r="L93" s="1634"/>
      <c r="M93" s="1634"/>
      <c r="N93" s="1635"/>
      <c r="Q93" s="857"/>
      <c r="AD93" s="1"/>
    </row>
    <row r="94" spans="1:14" ht="12.75">
      <c r="A94" s="285" t="s">
        <v>725</v>
      </c>
      <c r="B94" s="1260"/>
      <c r="C94" s="1260"/>
      <c r="D94" s="1260"/>
      <c r="E94" s="1260"/>
      <c r="F94" s="1260"/>
      <c r="G94" s="1260"/>
      <c r="H94"/>
      <c r="I94"/>
      <c r="J94"/>
      <c r="K94"/>
      <c r="L94"/>
      <c r="M94"/>
      <c r="N94"/>
    </row>
    <row r="95" spans="1:30" ht="12.75">
      <c r="A95" s="1636" t="s">
        <v>870</v>
      </c>
      <c r="B95" s="1637"/>
      <c r="C95" s="1637"/>
      <c r="D95" s="56"/>
      <c r="E95" s="1638"/>
      <c r="F95" s="56"/>
      <c r="G95" s="56"/>
      <c r="H95" s="56"/>
      <c r="I95" s="56"/>
      <c r="J95" s="56"/>
      <c r="K95" s="56"/>
      <c r="L95" s="1638"/>
      <c r="M95" s="56"/>
      <c r="N95" s="1638"/>
      <c r="AD95" s="1"/>
    </row>
    <row r="96" spans="1:30" ht="12.75">
      <c r="A96" s="1636" t="s">
        <v>871</v>
      </c>
      <c r="B96" s="1637"/>
      <c r="C96" s="1637"/>
      <c r="D96" s="56"/>
      <c r="E96" s="1638"/>
      <c r="F96" s="56"/>
      <c r="G96" s="56"/>
      <c r="H96" s="56"/>
      <c r="I96" s="56"/>
      <c r="J96" s="56"/>
      <c r="K96" s="56"/>
      <c r="L96" s="1638"/>
      <c r="M96" s="56"/>
      <c r="N96" s="1638"/>
      <c r="AD96" s="1"/>
    </row>
    <row r="97" spans="1:30" ht="12.75">
      <c r="A97" s="1348" t="s">
        <v>872</v>
      </c>
      <c r="B97" s="1639"/>
      <c r="C97" s="1639"/>
      <c r="D97" s="1639"/>
      <c r="E97" s="1639"/>
      <c r="F97" s="1639"/>
      <c r="G97" s="1639"/>
      <c r="H97" s="1639"/>
      <c r="I97" s="1639"/>
      <c r="J97" s="1639"/>
      <c r="K97" s="1639"/>
      <c r="L97" s="1639"/>
      <c r="M97" s="1639"/>
      <c r="N97" s="1580"/>
      <c r="AD97" s="1"/>
    </row>
    <row r="98" spans="1:14" ht="10.5" customHeight="1">
      <c r="A98" s="1348" t="s">
        <v>873</v>
      </c>
      <c r="B98" s="1392"/>
      <c r="C98" s="387"/>
      <c r="D98"/>
      <c r="E98"/>
      <c r="F98"/>
      <c r="G98"/>
      <c r="H98"/>
      <c r="I98"/>
      <c r="J98"/>
      <c r="K98"/>
      <c r="L98"/>
      <c r="M98"/>
      <c r="N98"/>
    </row>
    <row r="99" spans="1:14" ht="10.5" customHeight="1">
      <c r="A99" s="2222" t="s">
        <v>874</v>
      </c>
      <c r="B99" s="1392"/>
      <c r="C99" s="387"/>
      <c r="D99"/>
      <c r="E99"/>
      <c r="F99"/>
      <c r="G99"/>
      <c r="H99"/>
      <c r="I99"/>
      <c r="J99"/>
      <c r="K99"/>
      <c r="L99"/>
      <c r="M99"/>
      <c r="N99"/>
    </row>
    <row r="100" spans="1:14" ht="12.75">
      <c r="A100" s="1636" t="s">
        <v>875</v>
      </c>
      <c r="B100" s="1639"/>
      <c r="C100" s="1640"/>
      <c r="D100" s="1641"/>
      <c r="E100" s="1642"/>
      <c r="F100" s="1641"/>
      <c r="G100" s="1641"/>
      <c r="H100" s="1643"/>
      <c r="I100" s="1643"/>
      <c r="J100" s="1643"/>
      <c r="K100" s="1643"/>
      <c r="L100" s="1643"/>
      <c r="M100" s="1643"/>
      <c r="N100" s="1644"/>
    </row>
    <row r="101" spans="4:14" ht="12.75">
      <c r="D101" s="1645"/>
      <c r="E101" s="1645"/>
      <c r="F101" s="1645"/>
      <c r="G101" s="1645"/>
      <c r="H101" s="1645"/>
      <c r="I101" s="1645"/>
      <c r="J101" s="1645"/>
      <c r="K101" s="1645"/>
      <c r="N101" s="388"/>
    </row>
    <row r="102" spans="2:14" ht="12.75">
      <c r="B102"/>
      <c r="C102"/>
      <c r="D102"/>
      <c r="E102"/>
      <c r="F102"/>
      <c r="G102"/>
      <c r="H102"/>
      <c r="I102"/>
      <c r="J102"/>
      <c r="K102"/>
      <c r="N102" s="388"/>
    </row>
    <row r="105" spans="8:14" ht="12.75">
      <c r="H105"/>
      <c r="I105"/>
      <c r="J105"/>
      <c r="K105"/>
      <c r="L105"/>
      <c r="M105"/>
      <c r="N105"/>
    </row>
    <row r="106" spans="8:14" ht="12.75">
      <c r="H106"/>
      <c r="I106"/>
      <c r="J106"/>
      <c r="K106"/>
      <c r="L106"/>
      <c r="M106"/>
      <c r="N106"/>
    </row>
    <row r="107" spans="8:14" ht="12.75">
      <c r="H107"/>
      <c r="I107"/>
      <c r="J107"/>
      <c r="K107"/>
      <c r="L107"/>
      <c r="M107"/>
      <c r="N107"/>
    </row>
  </sheetData>
  <mergeCells count="12">
    <mergeCell ref="L55:N55"/>
    <mergeCell ref="A57:C57"/>
    <mergeCell ref="F57:G57"/>
    <mergeCell ref="J57:K57"/>
    <mergeCell ref="F58:G58"/>
    <mergeCell ref="J58:K58"/>
    <mergeCell ref="L7:N7"/>
    <mergeCell ref="A9:C9"/>
    <mergeCell ref="F9:G9"/>
    <mergeCell ref="J9:K9"/>
    <mergeCell ref="F10:G10"/>
    <mergeCell ref="J10:K10"/>
  </mergeCells>
  <printOptions/>
  <pageMargins left="0.7" right="0.7" top="0.75" bottom="0.75" header="0.3" footer="0.3"/>
  <pageSetup horizontalDpi="600" verticalDpi="600" orientation="portrait" scale="6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A1:S791"/>
  <sheetViews>
    <sheetView workbookViewId="0" topLeftCell="A1"/>
  </sheetViews>
  <sheetFormatPr defaultColWidth="9.140625" defaultRowHeight="12.75"/>
  <cols>
    <col min="1" max="1" width="1.7109375" style="63" customWidth="1"/>
    <col min="2" max="2" width="2.7109375" style="63" customWidth="1"/>
    <col min="3" max="3" width="18.7109375" style="63" customWidth="1"/>
    <col min="4" max="4" width="9.7109375" style="63" customWidth="1"/>
    <col min="5" max="5" width="14.7109375" style="63" customWidth="1"/>
    <col min="6" max="6" width="3.7109375" style="63" customWidth="1"/>
    <col min="7" max="7" width="10.7109375" style="63" customWidth="1"/>
    <col min="8" max="8" width="14.7109375" style="488" customWidth="1"/>
    <col min="9" max="9" width="3.7109375" style="63" customWidth="1"/>
    <col min="10" max="10" width="12.7109375" style="63" customWidth="1"/>
    <col min="11" max="11" width="18.28125" style="63" customWidth="1"/>
    <col min="12" max="12" width="10.7109375" style="63" customWidth="1"/>
    <col min="13" max="13" width="6.140625" style="63" customWidth="1"/>
    <col min="14" max="14" width="16.421875" style="0" customWidth="1"/>
    <col min="15" max="15" width="8.140625" style="2292" customWidth="1"/>
    <col min="16" max="16" width="10.140625" style="2279" customWidth="1"/>
    <col min="17" max="17" width="7.8515625" style="552" customWidth="1"/>
    <col min="18" max="18" width="15.00390625" style="552" customWidth="1"/>
    <col min="19" max="19" width="16.421875" style="552" customWidth="1"/>
    <col min="21" max="21" width="12.00390625" style="0" bestFit="1" customWidth="1"/>
    <col min="23" max="23" width="12.8515625" style="0" bestFit="1" customWidth="1"/>
    <col min="24" max="24" width="10.00390625" style="0" bestFit="1" customWidth="1"/>
  </cols>
  <sheetData>
    <row r="1" spans="1:13" ht="12.75">
      <c r="A1" s="939"/>
      <c r="B1" s="940"/>
      <c r="C1" s="940"/>
      <c r="D1" s="940"/>
      <c r="E1" s="940"/>
      <c r="F1" s="940"/>
      <c r="G1" s="940"/>
      <c r="H1" s="1646"/>
      <c r="I1" s="940"/>
      <c r="J1" s="940"/>
      <c r="K1" s="940"/>
      <c r="L1" s="940"/>
      <c r="M1" s="941"/>
    </row>
    <row r="2" spans="1:13" ht="23.25">
      <c r="A2" s="1079" t="s">
        <v>876</v>
      </c>
      <c r="B2" s="1647"/>
      <c r="C2" s="1574"/>
      <c r="D2" s="1574"/>
      <c r="E2" s="1574"/>
      <c r="F2" s="1574"/>
      <c r="G2" s="1574"/>
      <c r="H2" s="1648"/>
      <c r="I2" s="1574"/>
      <c r="J2" s="1574"/>
      <c r="K2" s="1574"/>
      <c r="L2" s="1574"/>
      <c r="M2" s="1649"/>
    </row>
    <row r="3" spans="1:13" ht="20.25">
      <c r="A3" s="1650" t="s">
        <v>877</v>
      </c>
      <c r="B3" s="1647"/>
      <c r="C3" s="1651"/>
      <c r="D3" s="1574"/>
      <c r="E3" s="1574"/>
      <c r="F3" s="1574"/>
      <c r="G3" s="1574"/>
      <c r="H3" s="1648"/>
      <c r="I3" s="1574"/>
      <c r="J3" s="1574"/>
      <c r="K3" s="1574"/>
      <c r="L3" s="1574"/>
      <c r="M3" s="1649"/>
    </row>
    <row r="4" spans="1:13" ht="20.25">
      <c r="A4" s="1650" t="s">
        <v>228</v>
      </c>
      <c r="B4" s="1647"/>
      <c r="C4" s="1651"/>
      <c r="D4" s="1574"/>
      <c r="E4" s="1574"/>
      <c r="F4" s="1574"/>
      <c r="G4" s="1574"/>
      <c r="H4" s="1648"/>
      <c r="I4" s="1574"/>
      <c r="J4" s="1574"/>
      <c r="K4" s="1574"/>
      <c r="L4" s="1574"/>
      <c r="M4" s="1649"/>
    </row>
    <row r="5" spans="1:13" ht="12.75">
      <c r="A5" s="1652"/>
      <c r="B5" s="1653"/>
      <c r="C5" s="1653"/>
      <c r="D5" s="1653"/>
      <c r="E5" s="1653"/>
      <c r="F5" s="1653"/>
      <c r="G5" s="1653"/>
      <c r="H5" s="1654"/>
      <c r="I5" s="1653"/>
      <c r="J5" s="1653"/>
      <c r="K5" s="1653"/>
      <c r="L5" s="1653"/>
      <c r="M5" s="1655"/>
    </row>
    <row r="6" spans="1:13" ht="12.75">
      <c r="A6" s="1656"/>
      <c r="B6" s="1657"/>
      <c r="C6" s="1658"/>
      <c r="D6" s="1582"/>
      <c r="E6" s="1582"/>
      <c r="F6" s="1582"/>
      <c r="G6" s="1583"/>
      <c r="H6" s="1659"/>
      <c r="I6" s="1582"/>
      <c r="J6" s="1583"/>
      <c r="K6" s="1582"/>
      <c r="L6" s="1582"/>
      <c r="M6" s="1660"/>
    </row>
    <row r="7" spans="1:13" ht="12.75">
      <c r="A7" s="1661"/>
      <c r="B7" s="1662"/>
      <c r="C7" s="1663"/>
      <c r="D7" s="1664" t="s">
        <v>878</v>
      </c>
      <c r="E7" s="1665"/>
      <c r="F7" s="1666"/>
      <c r="G7" s="1667" t="s">
        <v>879</v>
      </c>
      <c r="H7" s="1668"/>
      <c r="I7" s="1664"/>
      <c r="J7" s="1667" t="s">
        <v>880</v>
      </c>
      <c r="K7" s="1356"/>
      <c r="L7" s="1664"/>
      <c r="M7" s="1669"/>
    </row>
    <row r="8" spans="1:13" ht="12.75">
      <c r="A8" s="2787" t="s">
        <v>801</v>
      </c>
      <c r="B8" s="2788"/>
      <c r="C8" s="2789"/>
      <c r="D8" s="1670" t="s">
        <v>881</v>
      </c>
      <c r="E8" s="1666"/>
      <c r="F8" s="1666"/>
      <c r="G8" s="2171">
        <v>2010</v>
      </c>
      <c r="H8" s="1671"/>
      <c r="I8" s="1672"/>
      <c r="J8" s="1673">
        <v>2011</v>
      </c>
      <c r="K8" s="1674"/>
      <c r="L8" s="1675"/>
      <c r="M8" s="1676"/>
    </row>
    <row r="9" spans="1:13" ht="12.75" customHeight="1">
      <c r="A9" s="1661"/>
      <c r="B9" s="1662"/>
      <c r="C9" s="1663"/>
      <c r="D9" s="2507"/>
      <c r="E9" s="2507"/>
      <c r="F9" s="2507"/>
      <c r="G9" s="1667"/>
      <c r="H9" s="1677"/>
      <c r="I9" s="1588"/>
      <c r="J9" s="1678"/>
      <c r="K9" s="2507"/>
      <c r="L9" s="2568" t="s">
        <v>882</v>
      </c>
      <c r="M9" s="2567"/>
    </row>
    <row r="10" spans="1:13" ht="12.75" customHeight="1">
      <c r="A10" s="1661"/>
      <c r="B10" s="1662"/>
      <c r="C10" s="1663"/>
      <c r="D10" s="1266" t="s">
        <v>298</v>
      </c>
      <c r="E10" s="2568" t="s">
        <v>254</v>
      </c>
      <c r="F10" s="2786"/>
      <c r="G10" s="1265" t="s">
        <v>298</v>
      </c>
      <c r="H10" s="2568" t="s">
        <v>176</v>
      </c>
      <c r="I10" s="2568"/>
      <c r="J10" s="1265" t="s">
        <v>433</v>
      </c>
      <c r="K10" s="1266" t="s">
        <v>239</v>
      </c>
      <c r="L10" s="2568" t="s">
        <v>449</v>
      </c>
      <c r="M10" s="2567"/>
    </row>
    <row r="11" spans="1:13" ht="12.75">
      <c r="A11" s="1679"/>
      <c r="B11" s="1600"/>
      <c r="C11" s="1680"/>
      <c r="D11" s="1681"/>
      <c r="E11" s="1682"/>
      <c r="F11" s="1600"/>
      <c r="G11" s="1602"/>
      <c r="H11" s="1683"/>
      <c r="I11" s="1600"/>
      <c r="J11" s="1602"/>
      <c r="K11" s="1600"/>
      <c r="L11" s="1600"/>
      <c r="M11" s="1601"/>
    </row>
    <row r="12" spans="1:14" ht="12.75">
      <c r="A12" s="905"/>
      <c r="B12" s="88"/>
      <c r="C12" s="89"/>
      <c r="D12" s="88"/>
      <c r="E12" s="88"/>
      <c r="F12" s="88"/>
      <c r="G12" s="1622"/>
      <c r="H12" s="1627"/>
      <c r="I12" s="88"/>
      <c r="J12" s="1605"/>
      <c r="K12" s="1621"/>
      <c r="L12" s="88"/>
      <c r="M12" s="89"/>
      <c r="N12" s="1684"/>
    </row>
    <row r="13" spans="1:19" ht="12.75">
      <c r="A13" s="1685"/>
      <c r="B13" s="1607" t="s">
        <v>803</v>
      </c>
      <c r="C13" s="1608"/>
      <c r="D13" s="2265">
        <f>SUM(D14:D19)</f>
        <v>464</v>
      </c>
      <c r="E13" s="2266">
        <f>SUM(E14:E19)</f>
        <v>1208395299.5000002</v>
      </c>
      <c r="F13" s="1395"/>
      <c r="G13" s="2265">
        <f>SUM(G14:G19)</f>
        <v>1858</v>
      </c>
      <c r="H13" s="2267">
        <f>SUM(H14:H19)</f>
        <v>1598970</v>
      </c>
      <c r="I13" s="400"/>
      <c r="J13" s="1686">
        <v>34846</v>
      </c>
      <c r="K13" s="1624">
        <v>212672327</v>
      </c>
      <c r="L13" s="1624">
        <v>509</v>
      </c>
      <c r="M13" s="1687"/>
      <c r="N13" s="387"/>
      <c r="Q13" s="387"/>
      <c r="R13" s="387"/>
      <c r="S13" s="387"/>
    </row>
    <row r="14" spans="1:19" ht="12.75">
      <c r="A14" s="865"/>
      <c r="B14" s="866"/>
      <c r="C14" s="867" t="s">
        <v>804</v>
      </c>
      <c r="D14" s="2237">
        <v>135</v>
      </c>
      <c r="E14" s="2235">
        <v>404086257.44</v>
      </c>
      <c r="F14" s="1688"/>
      <c r="G14" s="2237">
        <v>667</v>
      </c>
      <c r="H14" s="2268">
        <v>484031</v>
      </c>
      <c r="I14" s="1552"/>
      <c r="J14" s="1090">
        <v>7481</v>
      </c>
      <c r="K14" s="1088">
        <v>39760844</v>
      </c>
      <c r="L14" s="1088">
        <v>432</v>
      </c>
      <c r="M14" s="1689"/>
      <c r="N14" s="387"/>
      <c r="Q14" s="387"/>
      <c r="R14" s="387"/>
      <c r="S14" s="387"/>
    </row>
    <row r="15" spans="1:19" ht="12.75">
      <c r="A15" s="865"/>
      <c r="B15" s="866"/>
      <c r="C15" s="867" t="s">
        <v>805</v>
      </c>
      <c r="D15" s="2237">
        <v>16</v>
      </c>
      <c r="E15" s="2235">
        <v>118453837</v>
      </c>
      <c r="F15" s="1688"/>
      <c r="G15" s="2237">
        <v>92</v>
      </c>
      <c r="H15" s="2268">
        <v>100144</v>
      </c>
      <c r="I15" s="1552"/>
      <c r="J15" s="1090">
        <v>3067</v>
      </c>
      <c r="K15" s="1088">
        <v>19259540</v>
      </c>
      <c r="L15" s="1088">
        <v>540</v>
      </c>
      <c r="M15" s="1689"/>
      <c r="N15" s="387"/>
      <c r="Q15" s="387"/>
      <c r="S15" s="387"/>
    </row>
    <row r="16" spans="1:19" ht="12.75">
      <c r="A16" s="865"/>
      <c r="B16" s="866"/>
      <c r="C16" s="867" t="s">
        <v>806</v>
      </c>
      <c r="D16" s="2237">
        <v>222</v>
      </c>
      <c r="E16" s="2235">
        <v>590933221.46</v>
      </c>
      <c r="F16" s="1688"/>
      <c r="G16" s="2237">
        <v>819</v>
      </c>
      <c r="H16" s="2268">
        <v>634247</v>
      </c>
      <c r="I16" s="1552"/>
      <c r="J16" s="1090">
        <v>16111</v>
      </c>
      <c r="K16" s="1088">
        <v>106140296</v>
      </c>
      <c r="L16" s="1088">
        <v>551</v>
      </c>
      <c r="M16" s="1689"/>
      <c r="N16" s="387"/>
      <c r="Q16" s="387"/>
      <c r="R16" s="387"/>
      <c r="S16" s="387"/>
    </row>
    <row r="17" spans="1:19" ht="12.75">
      <c r="A17" s="865"/>
      <c r="B17" s="866"/>
      <c r="C17" s="867" t="s">
        <v>807</v>
      </c>
      <c r="D17" s="2237">
        <v>28</v>
      </c>
      <c r="E17" s="2235">
        <v>30314087.13</v>
      </c>
      <c r="F17" s="1688"/>
      <c r="G17" s="2237">
        <v>101</v>
      </c>
      <c r="H17" s="2268">
        <v>196950</v>
      </c>
      <c r="I17" s="1552"/>
      <c r="J17" s="1090">
        <v>4646</v>
      </c>
      <c r="K17" s="1088">
        <v>31641556</v>
      </c>
      <c r="L17" s="1088">
        <v>569</v>
      </c>
      <c r="M17" s="1689"/>
      <c r="N17" s="387"/>
      <c r="Q17" s="387"/>
      <c r="R17" s="387"/>
      <c r="S17" s="387"/>
    </row>
    <row r="18" spans="1:19" ht="12.75">
      <c r="A18" s="865"/>
      <c r="B18" s="866"/>
      <c r="C18" s="867" t="s">
        <v>808</v>
      </c>
      <c r="D18" s="2237">
        <v>50</v>
      </c>
      <c r="E18" s="2235">
        <v>48850625.59</v>
      </c>
      <c r="F18" s="1688"/>
      <c r="G18" s="2237">
        <v>113</v>
      </c>
      <c r="H18" s="2268">
        <v>86792</v>
      </c>
      <c r="I18" s="1552"/>
      <c r="J18" s="1090">
        <v>1797</v>
      </c>
      <c r="K18" s="1088">
        <v>7718553</v>
      </c>
      <c r="L18" s="1088">
        <v>360</v>
      </c>
      <c r="M18" s="1689"/>
      <c r="N18" s="387"/>
      <c r="Q18" s="387"/>
      <c r="R18" s="387"/>
      <c r="S18" s="387"/>
    </row>
    <row r="19" spans="1:19" ht="12.75">
      <c r="A19" s="865"/>
      <c r="B19" s="866"/>
      <c r="C19" s="867" t="s">
        <v>809</v>
      </c>
      <c r="D19" s="2237">
        <v>13</v>
      </c>
      <c r="E19" s="2235">
        <v>15757270.88</v>
      </c>
      <c r="F19" s="1688"/>
      <c r="G19" s="2237">
        <v>66</v>
      </c>
      <c r="H19" s="2268">
        <v>96806</v>
      </c>
      <c r="I19" s="1552"/>
      <c r="J19" s="1090">
        <v>1744</v>
      </c>
      <c r="K19" s="1088">
        <v>8151538</v>
      </c>
      <c r="L19" s="1088">
        <v>394</v>
      </c>
      <c r="M19" s="1689"/>
      <c r="N19" s="387"/>
      <c r="Q19" s="387"/>
      <c r="R19" s="387"/>
      <c r="S19" s="387"/>
    </row>
    <row r="20" spans="1:19" ht="12.75">
      <c r="A20" s="1685"/>
      <c r="B20" s="1607" t="s">
        <v>810</v>
      </c>
      <c r="C20" s="1608"/>
      <c r="D20" s="2265">
        <f>SUM(D21:D28)</f>
        <v>1403</v>
      </c>
      <c r="E20" s="2267">
        <f>SUM(E21:E28)</f>
        <v>14067087621.23</v>
      </c>
      <c r="F20" s="477"/>
      <c r="G20" s="2265">
        <f>SUM(G21:G28)</f>
        <v>7992</v>
      </c>
      <c r="H20" s="2267">
        <f>SUM(H21:H28)</f>
        <v>7310533</v>
      </c>
      <c r="I20" s="400"/>
      <c r="J20" s="1686">
        <v>194694</v>
      </c>
      <c r="K20" s="1627">
        <v>1253926046</v>
      </c>
      <c r="L20" s="1627">
        <v>545</v>
      </c>
      <c r="M20" s="1690"/>
      <c r="N20" s="1691"/>
      <c r="Q20" s="387"/>
      <c r="R20" s="387"/>
      <c r="S20" s="387"/>
    </row>
    <row r="21" spans="1:19" ht="12.75">
      <c r="A21" s="1194"/>
      <c r="B21" s="866"/>
      <c r="C21" s="867" t="s">
        <v>811</v>
      </c>
      <c r="D21" s="2237">
        <v>11</v>
      </c>
      <c r="E21" s="2235">
        <v>35504230.36</v>
      </c>
      <c r="F21" s="1688"/>
      <c r="G21" s="2237">
        <v>89</v>
      </c>
      <c r="H21" s="2235">
        <v>120173</v>
      </c>
      <c r="I21" s="1552"/>
      <c r="J21" s="1090">
        <v>1564</v>
      </c>
      <c r="K21" s="1088">
        <v>10278979</v>
      </c>
      <c r="L21" s="1088">
        <v>550</v>
      </c>
      <c r="M21" s="1689"/>
      <c r="N21" s="387"/>
      <c r="Q21" s="387"/>
      <c r="R21" s="387"/>
      <c r="S21" s="387"/>
    </row>
    <row r="22" spans="1:19" ht="12.75">
      <c r="A22" s="1194"/>
      <c r="B22" s="866"/>
      <c r="C22" s="867" t="s">
        <v>813</v>
      </c>
      <c r="D22" s="2237">
        <v>18</v>
      </c>
      <c r="E22" s="2235">
        <v>98105440.2</v>
      </c>
      <c r="F22" s="1688"/>
      <c r="G22" s="2237">
        <v>216</v>
      </c>
      <c r="H22" s="2235">
        <v>56748</v>
      </c>
      <c r="I22" s="1552"/>
      <c r="J22" s="1090">
        <v>393</v>
      </c>
      <c r="K22" s="1088">
        <v>2308461</v>
      </c>
      <c r="L22" s="1088">
        <v>497</v>
      </c>
      <c r="M22" s="1689"/>
      <c r="N22" s="387"/>
      <c r="Q22" s="387"/>
      <c r="R22" s="387"/>
      <c r="S22" s="387"/>
    </row>
    <row r="23" spans="1:19" ht="12.75">
      <c r="A23" s="1194"/>
      <c r="B23" s="866"/>
      <c r="C23" s="867" t="s">
        <v>814</v>
      </c>
      <c r="D23" s="2237">
        <v>79</v>
      </c>
      <c r="E23" s="2235">
        <v>102634522.45</v>
      </c>
      <c r="F23" s="1688"/>
      <c r="G23" s="2237">
        <v>460</v>
      </c>
      <c r="H23" s="2235">
        <v>634247</v>
      </c>
      <c r="I23" s="1552"/>
      <c r="J23" s="1090">
        <v>16769</v>
      </c>
      <c r="K23" s="1088">
        <v>148183357</v>
      </c>
      <c r="L23" s="1088">
        <v>714</v>
      </c>
      <c r="M23" s="1689"/>
      <c r="N23" s="1691"/>
      <c r="Q23" s="387"/>
      <c r="R23" s="387"/>
      <c r="S23" s="387"/>
    </row>
    <row r="24" spans="1:19" ht="12.75">
      <c r="A24" s="1194"/>
      <c r="B24" s="866"/>
      <c r="C24" s="867" t="s">
        <v>815</v>
      </c>
      <c r="D24" s="2237">
        <v>230</v>
      </c>
      <c r="E24" s="2235">
        <v>452258473.52</v>
      </c>
      <c r="F24" s="1688"/>
      <c r="G24" s="2237">
        <v>1459</v>
      </c>
      <c r="H24" s="2235">
        <v>1121616</v>
      </c>
      <c r="I24" s="1552"/>
      <c r="J24" s="1090">
        <v>16729</v>
      </c>
      <c r="K24" s="1088">
        <v>94973053</v>
      </c>
      <c r="L24" s="1088">
        <v>504</v>
      </c>
      <c r="M24" s="1689"/>
      <c r="N24" s="387"/>
      <c r="Q24" s="387"/>
      <c r="R24" s="387"/>
      <c r="S24" s="387"/>
    </row>
    <row r="25" spans="1:19" ht="12.75">
      <c r="A25" s="1194"/>
      <c r="B25" s="866"/>
      <c r="C25" s="867" t="s">
        <v>816</v>
      </c>
      <c r="D25" s="2237">
        <v>562</v>
      </c>
      <c r="E25" s="2235">
        <v>4092422050.4</v>
      </c>
      <c r="F25" s="1688"/>
      <c r="G25" s="2237">
        <v>3495</v>
      </c>
      <c r="H25" s="2235">
        <v>2353391</v>
      </c>
      <c r="I25" s="1552"/>
      <c r="J25" s="1090">
        <v>46264</v>
      </c>
      <c r="K25" s="1088">
        <v>309122875</v>
      </c>
      <c r="L25" s="1088">
        <v>583</v>
      </c>
      <c r="M25" s="1689"/>
      <c r="N25" s="1691"/>
      <c r="Q25" s="387"/>
      <c r="R25" s="387"/>
      <c r="S25" s="387"/>
    </row>
    <row r="26" spans="1:19" ht="12.75">
      <c r="A26" s="1194"/>
      <c r="B26" s="866"/>
      <c r="C26" s="867" t="s">
        <v>817</v>
      </c>
      <c r="D26" s="2237">
        <v>382</v>
      </c>
      <c r="E26" s="2235">
        <v>5046891621.3</v>
      </c>
      <c r="F26" s="1688"/>
      <c r="G26" s="2269">
        <v>1594</v>
      </c>
      <c r="H26" s="2235">
        <v>1932785</v>
      </c>
      <c r="I26" s="1552"/>
      <c r="J26" s="1090">
        <v>79322</v>
      </c>
      <c r="K26" s="1088">
        <v>498095554</v>
      </c>
      <c r="L26" s="1088">
        <v>520</v>
      </c>
      <c r="M26" s="1689"/>
      <c r="N26" s="1691"/>
      <c r="Q26" s="387"/>
      <c r="R26" s="387"/>
      <c r="S26" s="387"/>
    </row>
    <row r="27" spans="1:19" ht="12.75">
      <c r="A27" s="1194"/>
      <c r="B27" s="866"/>
      <c r="C27" s="867" t="s">
        <v>818</v>
      </c>
      <c r="D27" s="2237">
        <v>62</v>
      </c>
      <c r="E27" s="2235">
        <v>3034947209.3</v>
      </c>
      <c r="F27" s="1688"/>
      <c r="G27" s="2237">
        <v>546</v>
      </c>
      <c r="H27" s="2235">
        <v>864579</v>
      </c>
      <c r="I27" s="1552"/>
      <c r="J27" s="1090">
        <v>18698</v>
      </c>
      <c r="K27" s="1088">
        <v>95477816</v>
      </c>
      <c r="L27" s="1088">
        <v>450</v>
      </c>
      <c r="M27" s="1689"/>
      <c r="N27" s="387"/>
      <c r="Q27" s="387"/>
      <c r="R27" s="387"/>
      <c r="S27" s="387"/>
    </row>
    <row r="28" spans="1:19" ht="12.75">
      <c r="A28" s="1194"/>
      <c r="B28" s="866"/>
      <c r="C28" s="867" t="s">
        <v>819</v>
      </c>
      <c r="D28" s="2237">
        <v>59</v>
      </c>
      <c r="E28" s="2235">
        <v>1204324073.7</v>
      </c>
      <c r="F28" s="1688"/>
      <c r="G28" s="2237">
        <v>133</v>
      </c>
      <c r="H28" s="2235">
        <v>226994</v>
      </c>
      <c r="I28" s="1552"/>
      <c r="J28" s="1090">
        <v>14955</v>
      </c>
      <c r="K28" s="1088">
        <v>95485951</v>
      </c>
      <c r="L28" s="1088">
        <v>525</v>
      </c>
      <c r="M28" s="1689"/>
      <c r="N28" s="1691"/>
      <c r="Q28" s="387"/>
      <c r="R28" s="387"/>
      <c r="S28" s="387"/>
    </row>
    <row r="29" spans="1:19" ht="12.75">
      <c r="A29" s="1685"/>
      <c r="B29" s="1607" t="s">
        <v>820</v>
      </c>
      <c r="C29" s="1608"/>
      <c r="D29" s="2265">
        <f>SUM(D30:D39)</f>
        <v>409</v>
      </c>
      <c r="E29" s="2267">
        <f>SUM(E30:E39)</f>
        <v>4440829884.82</v>
      </c>
      <c r="F29" s="477"/>
      <c r="G29" s="2265">
        <f>SUM(G30:G39)</f>
        <v>3103</v>
      </c>
      <c r="H29" s="2267">
        <f>SUM(H30:H39)</f>
        <v>6692976</v>
      </c>
      <c r="I29" s="400"/>
      <c r="J29" s="1686">
        <v>189710</v>
      </c>
      <c r="K29" s="1627">
        <v>1060092508</v>
      </c>
      <c r="L29" s="1627">
        <v>471</v>
      </c>
      <c r="M29" s="1690"/>
      <c r="N29" s="387"/>
      <c r="Q29" s="387"/>
      <c r="R29" s="387"/>
      <c r="S29" s="387"/>
    </row>
    <row r="30" spans="1:19" ht="12.75">
      <c r="A30" s="1194"/>
      <c r="B30" s="866"/>
      <c r="C30" s="867" t="s">
        <v>821</v>
      </c>
      <c r="D30" s="2237">
        <v>27</v>
      </c>
      <c r="E30" s="2235">
        <v>204793966.26</v>
      </c>
      <c r="F30" s="1688"/>
      <c r="G30" s="2237">
        <v>216</v>
      </c>
      <c r="H30" s="2235">
        <v>420606</v>
      </c>
      <c r="I30" s="1552"/>
      <c r="J30" s="1090">
        <v>16339</v>
      </c>
      <c r="K30" s="1088">
        <v>72204183</v>
      </c>
      <c r="L30" s="1088">
        <v>383</v>
      </c>
      <c r="M30" s="1689"/>
      <c r="N30" s="387"/>
      <c r="Q30" s="387"/>
      <c r="R30" s="387"/>
      <c r="S30" s="387"/>
    </row>
    <row r="31" spans="1:19" ht="12.75">
      <c r="A31" s="1194"/>
      <c r="B31" s="866"/>
      <c r="C31" s="867" t="s">
        <v>822</v>
      </c>
      <c r="D31" s="2237">
        <v>17</v>
      </c>
      <c r="E31" s="2235">
        <v>23719336.95</v>
      </c>
      <c r="F31" s="1688"/>
      <c r="G31" s="2237">
        <v>116</v>
      </c>
      <c r="H31" s="2235">
        <v>283742</v>
      </c>
      <c r="I31" s="1552"/>
      <c r="J31" s="1090">
        <v>3843</v>
      </c>
      <c r="K31" s="1088">
        <v>15415364</v>
      </c>
      <c r="L31" s="1088">
        <v>334</v>
      </c>
      <c r="M31" s="1689"/>
      <c r="N31" s="387"/>
      <c r="Q31" s="387"/>
      <c r="R31" s="387"/>
      <c r="S31" s="387"/>
    </row>
    <row r="32" spans="1:19" ht="12.75">
      <c r="A32" s="1194"/>
      <c r="B32" s="866"/>
      <c r="C32" s="867" t="s">
        <v>823</v>
      </c>
      <c r="D32" s="2237">
        <v>93</v>
      </c>
      <c r="E32" s="2235">
        <v>405594489.38</v>
      </c>
      <c r="F32" s="1688"/>
      <c r="G32" s="2237">
        <v>836</v>
      </c>
      <c r="H32" s="2235">
        <v>2032929</v>
      </c>
      <c r="I32" s="1552"/>
      <c r="J32" s="1090">
        <v>52304</v>
      </c>
      <c r="K32" s="1088">
        <v>388047903</v>
      </c>
      <c r="L32" s="1088">
        <v>622</v>
      </c>
      <c r="M32" s="1689"/>
      <c r="N32" s="387"/>
      <c r="Q32" s="387"/>
      <c r="R32" s="387"/>
      <c r="S32" s="387"/>
    </row>
    <row r="33" spans="1:19" ht="12.75">
      <c r="A33" s="1194"/>
      <c r="B33" s="866"/>
      <c r="C33" s="867" t="s">
        <v>824</v>
      </c>
      <c r="D33" s="2237">
        <v>69</v>
      </c>
      <c r="E33" s="2235">
        <v>2214941702.7</v>
      </c>
      <c r="F33" s="1688"/>
      <c r="G33" s="2237">
        <v>486</v>
      </c>
      <c r="H33" s="2235">
        <v>801154</v>
      </c>
      <c r="I33" s="1552"/>
      <c r="J33" s="1090">
        <v>28091</v>
      </c>
      <c r="K33" s="1088">
        <v>170138908</v>
      </c>
      <c r="L33" s="1088">
        <v>510</v>
      </c>
      <c r="M33" s="1689"/>
      <c r="N33" s="387"/>
      <c r="Q33" s="387"/>
      <c r="R33" s="387"/>
      <c r="S33" s="387"/>
    </row>
    <row r="34" spans="1:19" ht="12.75">
      <c r="A34" s="1194"/>
      <c r="B34" s="866"/>
      <c r="C34" s="867" t="s">
        <v>825</v>
      </c>
      <c r="D34" s="2237">
        <v>29</v>
      </c>
      <c r="E34" s="2235">
        <v>103103237.35</v>
      </c>
      <c r="F34" s="1688"/>
      <c r="G34" s="2237">
        <v>235</v>
      </c>
      <c r="H34" s="2235">
        <v>537441</v>
      </c>
      <c r="I34" s="1552"/>
      <c r="J34" s="1090">
        <v>7700</v>
      </c>
      <c r="K34" s="1088">
        <v>35165464</v>
      </c>
      <c r="L34" s="1088">
        <v>390</v>
      </c>
      <c r="M34" s="1689"/>
      <c r="N34" s="387"/>
      <c r="Q34" s="387"/>
      <c r="R34" s="387"/>
      <c r="S34" s="387"/>
    </row>
    <row r="35" spans="1:19" ht="12.75">
      <c r="A35" s="1194"/>
      <c r="B35" s="866"/>
      <c r="C35" s="867" t="s">
        <v>826</v>
      </c>
      <c r="D35" s="2237">
        <v>30</v>
      </c>
      <c r="E35" s="2235">
        <v>93721882.27</v>
      </c>
      <c r="F35" s="1688"/>
      <c r="G35" s="2237">
        <v>190</v>
      </c>
      <c r="H35" s="2235">
        <v>490707</v>
      </c>
      <c r="I35" s="1552"/>
      <c r="J35" s="1090">
        <v>5437</v>
      </c>
      <c r="K35" s="1088">
        <v>29003883</v>
      </c>
      <c r="L35" s="1088">
        <v>440</v>
      </c>
      <c r="M35" s="1689"/>
      <c r="N35" s="387"/>
      <c r="Q35" s="387"/>
      <c r="R35" s="387"/>
      <c r="S35" s="387"/>
    </row>
    <row r="36" spans="1:19" ht="12.75">
      <c r="A36" s="1194"/>
      <c r="B36" s="866"/>
      <c r="C36" s="867" t="s">
        <v>827</v>
      </c>
      <c r="D36" s="2237">
        <v>13</v>
      </c>
      <c r="E36" s="2235">
        <v>22051171.33</v>
      </c>
      <c r="F36" s="1688"/>
      <c r="G36" s="2237">
        <v>101</v>
      </c>
      <c r="H36" s="2235">
        <v>263713</v>
      </c>
      <c r="I36" s="1552"/>
      <c r="J36" s="1090">
        <v>5502</v>
      </c>
      <c r="K36" s="1088">
        <v>35222589</v>
      </c>
      <c r="L36" s="1088">
        <v>564</v>
      </c>
      <c r="M36" s="1689"/>
      <c r="N36" s="387"/>
      <c r="Q36" s="387"/>
      <c r="R36" s="387"/>
      <c r="S36" s="387"/>
    </row>
    <row r="37" spans="1:19" ht="12.75">
      <c r="A37" s="1194"/>
      <c r="B37" s="866"/>
      <c r="C37" s="867" t="s">
        <v>828</v>
      </c>
      <c r="D37" s="2237">
        <v>57</v>
      </c>
      <c r="E37" s="2235">
        <v>425574356.75</v>
      </c>
      <c r="F37" s="1688"/>
      <c r="G37" s="2237">
        <v>450</v>
      </c>
      <c r="H37" s="2235">
        <v>837874</v>
      </c>
      <c r="I37" s="1552"/>
      <c r="J37" s="1090">
        <v>36592</v>
      </c>
      <c r="K37" s="1088">
        <v>162318790</v>
      </c>
      <c r="L37" s="1088">
        <v>376</v>
      </c>
      <c r="M37" s="1689"/>
      <c r="N37" s="1691"/>
      <c r="Q37" s="387"/>
      <c r="R37" s="387"/>
      <c r="S37" s="387"/>
    </row>
    <row r="38" spans="1:19" ht="12.75">
      <c r="A38" s="1194"/>
      <c r="B38" s="866"/>
      <c r="C38" s="867" t="s">
        <v>829</v>
      </c>
      <c r="D38" s="2237">
        <v>21</v>
      </c>
      <c r="E38" s="2235">
        <v>169320011.31</v>
      </c>
      <c r="F38" s="1688"/>
      <c r="G38" s="2237">
        <v>170</v>
      </c>
      <c r="H38" s="2235">
        <v>467340</v>
      </c>
      <c r="I38" s="1552"/>
      <c r="J38" s="1090">
        <v>16039</v>
      </c>
      <c r="K38" s="1088">
        <v>67298827</v>
      </c>
      <c r="L38" s="1088">
        <v>351</v>
      </c>
      <c r="M38" s="1689"/>
      <c r="N38" s="387"/>
      <c r="Q38" s="387"/>
      <c r="R38" s="387"/>
      <c r="S38" s="387"/>
    </row>
    <row r="39" spans="1:19" ht="12.75">
      <c r="A39" s="1194"/>
      <c r="B39" s="866"/>
      <c r="C39" s="867" t="s">
        <v>830</v>
      </c>
      <c r="D39" s="2237">
        <v>53</v>
      </c>
      <c r="E39" s="2235">
        <v>778009730.52</v>
      </c>
      <c r="F39" s="1688"/>
      <c r="G39" s="2237">
        <v>303</v>
      </c>
      <c r="H39" s="2235">
        <v>557470</v>
      </c>
      <c r="I39" s="1552"/>
      <c r="J39" s="1090">
        <v>17863</v>
      </c>
      <c r="K39" s="1088">
        <v>85276597</v>
      </c>
      <c r="L39" s="1088">
        <v>405</v>
      </c>
      <c r="M39" s="1689"/>
      <c r="N39" s="387"/>
      <c r="Q39" s="387"/>
      <c r="R39" s="387"/>
      <c r="S39" s="387"/>
    </row>
    <row r="40" spans="1:19" ht="12.75">
      <c r="A40" s="1685"/>
      <c r="B40" s="1607" t="s">
        <v>831</v>
      </c>
      <c r="C40" s="1608"/>
      <c r="D40" s="2265">
        <f>SUM(D41:D46)</f>
        <v>1309</v>
      </c>
      <c r="E40" s="2267">
        <f>SUM(E41:E46)</f>
        <v>22885385801.41</v>
      </c>
      <c r="F40" s="477"/>
      <c r="G40" s="2265">
        <f>SUM(G41:G46)</f>
        <v>5226</v>
      </c>
      <c r="H40" s="2267">
        <f>SUM(H41:H46)</f>
        <v>7030128</v>
      </c>
      <c r="I40" s="400"/>
      <c r="J40" s="1686">
        <v>218745</v>
      </c>
      <c r="K40" s="1627">
        <v>1682559558</v>
      </c>
      <c r="L40" s="1627">
        <v>667</v>
      </c>
      <c r="M40" s="1690"/>
      <c r="N40" s="387"/>
      <c r="Q40" s="387"/>
      <c r="R40" s="387"/>
      <c r="S40" s="387"/>
    </row>
    <row r="41" spans="1:19" ht="12.75">
      <c r="A41" s="1194"/>
      <c r="B41" s="866"/>
      <c r="C41" s="867" t="s">
        <v>832</v>
      </c>
      <c r="D41" s="2237">
        <v>309</v>
      </c>
      <c r="E41" s="2235">
        <v>9186028160.8</v>
      </c>
      <c r="F41" s="1688"/>
      <c r="G41" s="2237">
        <v>1529</v>
      </c>
      <c r="H41" s="2235">
        <v>1592294</v>
      </c>
      <c r="I41" s="1552"/>
      <c r="J41" s="1090">
        <v>40168</v>
      </c>
      <c r="K41" s="1088">
        <v>311078275</v>
      </c>
      <c r="L41" s="1088">
        <v>641</v>
      </c>
      <c r="M41" s="1689"/>
      <c r="N41" s="387"/>
      <c r="Q41" s="387"/>
      <c r="R41" s="387"/>
      <c r="S41" s="387"/>
    </row>
    <row r="42" spans="1:19" ht="12.75">
      <c r="A42" s="1194"/>
      <c r="B42" s="866"/>
      <c r="C42" s="867" t="s">
        <v>833</v>
      </c>
      <c r="D42" s="2237">
        <v>117</v>
      </c>
      <c r="E42" s="2235">
        <v>1438981395.3</v>
      </c>
      <c r="F42" s="1688"/>
      <c r="G42" s="2237">
        <v>421</v>
      </c>
      <c r="H42" s="2235">
        <v>1014795</v>
      </c>
      <c r="I42" s="1552"/>
      <c r="J42" s="1090">
        <v>31284</v>
      </c>
      <c r="K42" s="1088">
        <v>297575970</v>
      </c>
      <c r="L42" s="1088">
        <v>816</v>
      </c>
      <c r="M42" s="1689"/>
      <c r="N42" s="1691"/>
      <c r="Q42" s="387"/>
      <c r="R42" s="387"/>
      <c r="S42" s="387"/>
    </row>
    <row r="43" spans="1:19" ht="12.75">
      <c r="A43" s="1194"/>
      <c r="B43" s="866"/>
      <c r="C43" s="867" t="s">
        <v>834</v>
      </c>
      <c r="D43" s="2237">
        <v>353</v>
      </c>
      <c r="E43" s="2235">
        <v>7548657701.5</v>
      </c>
      <c r="F43" s="1688"/>
      <c r="G43" s="2237">
        <v>915</v>
      </c>
      <c r="H43" s="2235">
        <v>1468783</v>
      </c>
      <c r="I43" s="1552"/>
      <c r="J43" s="1090">
        <v>45501</v>
      </c>
      <c r="K43" s="1088">
        <v>382600853</v>
      </c>
      <c r="L43" s="1088">
        <v>765</v>
      </c>
      <c r="M43" s="1689"/>
      <c r="N43" s="1691"/>
      <c r="Q43" s="387"/>
      <c r="R43" s="387"/>
      <c r="S43" s="387"/>
    </row>
    <row r="44" spans="1:19" ht="12.75">
      <c r="A44" s="1194"/>
      <c r="B44" s="866"/>
      <c r="C44" s="867" t="s">
        <v>835</v>
      </c>
      <c r="D44" s="2237">
        <v>48</v>
      </c>
      <c r="E44" s="2235">
        <v>210080112.24</v>
      </c>
      <c r="F44" s="1688"/>
      <c r="G44" s="2237">
        <v>439</v>
      </c>
      <c r="H44" s="2235">
        <v>634247</v>
      </c>
      <c r="I44" s="1552"/>
      <c r="J44" s="1090">
        <v>8876</v>
      </c>
      <c r="K44" s="1088">
        <v>57216364</v>
      </c>
      <c r="L44" s="1088">
        <v>538</v>
      </c>
      <c r="M44" s="1689"/>
      <c r="N44" s="387"/>
      <c r="Q44" s="387"/>
      <c r="R44" s="387"/>
      <c r="S44" s="387"/>
    </row>
    <row r="45" spans="1:19" ht="12.75">
      <c r="A45" s="1194"/>
      <c r="B45" s="866"/>
      <c r="C45" s="867" t="s">
        <v>836</v>
      </c>
      <c r="D45" s="2237">
        <v>389</v>
      </c>
      <c r="E45" s="2235">
        <v>4127890738.5</v>
      </c>
      <c r="F45" s="1688"/>
      <c r="G45" s="2237">
        <v>1416</v>
      </c>
      <c r="H45" s="2235">
        <v>1618999</v>
      </c>
      <c r="I45" s="1552"/>
      <c r="J45" s="1090">
        <v>80581</v>
      </c>
      <c r="K45" s="1088">
        <v>558912768</v>
      </c>
      <c r="L45" s="1088">
        <v>604</v>
      </c>
      <c r="M45" s="1689"/>
      <c r="N45" s="1691"/>
      <c r="Q45" s="387"/>
      <c r="R45" s="387"/>
      <c r="S45" s="387"/>
    </row>
    <row r="46" spans="1:19" ht="12.75">
      <c r="A46" s="1194"/>
      <c r="B46" s="866"/>
      <c r="C46" s="867" t="s">
        <v>837</v>
      </c>
      <c r="D46" s="2237">
        <v>93</v>
      </c>
      <c r="E46" s="2235">
        <v>373747693.07</v>
      </c>
      <c r="F46" s="1688"/>
      <c r="G46" s="2237">
        <v>506</v>
      </c>
      <c r="H46" s="2235">
        <v>701010</v>
      </c>
      <c r="I46" s="1552"/>
      <c r="J46" s="1090">
        <v>12335</v>
      </c>
      <c r="K46" s="1088">
        <v>75175328</v>
      </c>
      <c r="L46" s="1088">
        <v>527</v>
      </c>
      <c r="M46" s="1689"/>
      <c r="N46" s="387"/>
      <c r="Q46" s="387"/>
      <c r="R46" s="387"/>
      <c r="S46" s="387"/>
    </row>
    <row r="47" spans="1:14" ht="12.75">
      <c r="A47" s="1197"/>
      <c r="B47" s="1692"/>
      <c r="C47" s="1693"/>
      <c r="D47" s="1694"/>
      <c r="E47" s="1695"/>
      <c r="F47" s="1696"/>
      <c r="G47" s="1697"/>
      <c r="H47" s="1698"/>
      <c r="I47" s="1699"/>
      <c r="J47" s="1700"/>
      <c r="K47" s="1701"/>
      <c r="L47" s="1699"/>
      <c r="M47" s="1702"/>
      <c r="N47" s="387"/>
    </row>
    <row r="48" spans="1:14" ht="12.75">
      <c r="A48" s="1614"/>
      <c r="B48" s="1614"/>
      <c r="C48" s="1614"/>
      <c r="D48" s="1703"/>
      <c r="E48" s="1704"/>
      <c r="F48" s="1704"/>
      <c r="G48" s="1705"/>
      <c r="H48" s="1706"/>
      <c r="I48" s="1707"/>
      <c r="J48" s="1708"/>
      <c r="K48" s="1707"/>
      <c r="L48" s="1707"/>
      <c r="M48" s="1707"/>
      <c r="N48" s="387"/>
    </row>
    <row r="49" spans="1:14" ht="12.75">
      <c r="A49" s="1614"/>
      <c r="B49" s="1614"/>
      <c r="C49" s="1614"/>
      <c r="D49" s="1703"/>
      <c r="E49" s="1704"/>
      <c r="F49" s="1704"/>
      <c r="G49" s="1705"/>
      <c r="H49" s="1706"/>
      <c r="I49" s="1707"/>
      <c r="J49" s="1708"/>
      <c r="K49" s="1707"/>
      <c r="L49" s="1707"/>
      <c r="M49" s="1707"/>
      <c r="N49" s="387"/>
    </row>
    <row r="50" spans="1:14" ht="12.75">
      <c r="A50" s="939"/>
      <c r="B50" s="940"/>
      <c r="C50" s="940"/>
      <c r="D50" s="940"/>
      <c r="E50" s="940"/>
      <c r="F50" s="940"/>
      <c r="G50" s="940"/>
      <c r="H50" s="1709"/>
      <c r="I50" s="61"/>
      <c r="J50" s="940"/>
      <c r="K50" s="940"/>
      <c r="L50" s="1710"/>
      <c r="M50" s="1711"/>
      <c r="N50" s="387"/>
    </row>
    <row r="51" spans="1:14" ht="23.25">
      <c r="A51" s="1079" t="s">
        <v>883</v>
      </c>
      <c r="B51" s="1647"/>
      <c r="C51" s="1574"/>
      <c r="D51" s="1574"/>
      <c r="E51" s="1574"/>
      <c r="F51" s="1574"/>
      <c r="G51" s="1574"/>
      <c r="H51" s="1712"/>
      <c r="I51" s="918"/>
      <c r="J51" s="1574"/>
      <c r="K51" s="1713"/>
      <c r="L51" s="1713"/>
      <c r="M51" s="1714"/>
      <c r="N51" s="387"/>
    </row>
    <row r="52" spans="1:14" ht="20.25">
      <c r="A52" s="1650" t="s">
        <v>877</v>
      </c>
      <c r="B52" s="1647"/>
      <c r="C52" s="1651"/>
      <c r="D52" s="1574"/>
      <c r="E52" s="1574"/>
      <c r="F52" s="1574"/>
      <c r="G52" s="1574"/>
      <c r="H52" s="1712"/>
      <c r="I52" s="918"/>
      <c r="J52" s="1574"/>
      <c r="K52" s="1574"/>
      <c r="L52" s="1574"/>
      <c r="M52" s="1649"/>
      <c r="N52" s="387"/>
    </row>
    <row r="53" spans="1:14" ht="20.25">
      <c r="A53" s="1650" t="s">
        <v>228</v>
      </c>
      <c r="B53" s="1647"/>
      <c r="C53" s="1651"/>
      <c r="D53" s="1574"/>
      <c r="E53" s="1574"/>
      <c r="F53" s="1574"/>
      <c r="G53" s="1574"/>
      <c r="H53" s="1712"/>
      <c r="I53" s="918"/>
      <c r="J53" s="1574"/>
      <c r="K53" s="1574"/>
      <c r="L53" s="1574"/>
      <c r="M53" s="1649"/>
      <c r="N53" s="387"/>
    </row>
    <row r="54" spans="1:14" ht="12.75">
      <c r="A54" s="1652"/>
      <c r="B54" s="1653"/>
      <c r="C54" s="1653"/>
      <c r="D54" s="1653"/>
      <c r="E54" s="1653"/>
      <c r="F54" s="1653"/>
      <c r="G54" s="1653"/>
      <c r="H54" s="1715"/>
      <c r="I54" s="296"/>
      <c r="J54" s="1653"/>
      <c r="K54" s="1716"/>
      <c r="L54" s="1716"/>
      <c r="M54" s="1717"/>
      <c r="N54" s="387"/>
    </row>
    <row r="55" spans="1:14" ht="12.75">
      <c r="A55" s="1718"/>
      <c r="B55" s="1719"/>
      <c r="C55" s="1720"/>
      <c r="D55" s="1582"/>
      <c r="E55" s="1582"/>
      <c r="F55" s="1582"/>
      <c r="G55" s="1583"/>
      <c r="H55" s="1659"/>
      <c r="I55" s="1582"/>
      <c r="J55" s="1583"/>
      <c r="K55" s="1582"/>
      <c r="L55" s="1582"/>
      <c r="M55" s="1660"/>
      <c r="N55" s="387"/>
    </row>
    <row r="56" spans="1:14" ht="12.75">
      <c r="A56" s="1721"/>
      <c r="B56" s="1722"/>
      <c r="C56" s="1723"/>
      <c r="D56" s="1664" t="s">
        <v>878</v>
      </c>
      <c r="E56" s="1665"/>
      <c r="F56" s="1666"/>
      <c r="G56" s="1667" t="s">
        <v>879</v>
      </c>
      <c r="H56" s="1668"/>
      <c r="I56" s="1664"/>
      <c r="J56" s="1667" t="s">
        <v>880</v>
      </c>
      <c r="K56" s="1356"/>
      <c r="L56" s="1664"/>
      <c r="M56" s="1669"/>
      <c r="N56" s="387"/>
    </row>
    <row r="57" spans="1:14" ht="12.75">
      <c r="A57" s="2790" t="s">
        <v>801</v>
      </c>
      <c r="B57" s="2791"/>
      <c r="C57" s="2707"/>
      <c r="D57" s="1670" t="s">
        <v>881</v>
      </c>
      <c r="E57" s="1666"/>
      <c r="F57" s="1666"/>
      <c r="G57" s="2171">
        <v>2010</v>
      </c>
      <c r="H57" s="1671"/>
      <c r="I57" s="1672"/>
      <c r="J57" s="1673">
        <v>2011</v>
      </c>
      <c r="K57" s="1674"/>
      <c r="L57" s="1675"/>
      <c r="M57" s="1676"/>
      <c r="N57" s="387"/>
    </row>
    <row r="58" spans="1:14" ht="12.75" customHeight="1">
      <c r="A58" s="1721"/>
      <c r="B58" s="1722"/>
      <c r="C58" s="1723"/>
      <c r="D58" s="2507"/>
      <c r="E58" s="2507"/>
      <c r="F58" s="2507"/>
      <c r="G58" s="1667"/>
      <c r="H58" s="1677"/>
      <c r="I58" s="1588"/>
      <c r="J58" s="1678"/>
      <c r="K58" s="2507"/>
      <c r="L58" s="2568" t="s">
        <v>882</v>
      </c>
      <c r="M58" s="2567"/>
      <c r="N58" s="387"/>
    </row>
    <row r="59" spans="1:14" ht="12.75">
      <c r="A59" s="1721"/>
      <c r="B59" s="1722"/>
      <c r="C59" s="1723"/>
      <c r="D59" s="1266" t="s">
        <v>298</v>
      </c>
      <c r="E59" s="2568" t="s">
        <v>254</v>
      </c>
      <c r="F59" s="2786"/>
      <c r="G59" s="1265" t="s">
        <v>298</v>
      </c>
      <c r="H59" s="2568" t="s">
        <v>176</v>
      </c>
      <c r="I59" s="2568"/>
      <c r="J59" s="1265" t="s">
        <v>433</v>
      </c>
      <c r="K59" s="1266" t="s">
        <v>239</v>
      </c>
      <c r="L59" s="2568" t="s">
        <v>449</v>
      </c>
      <c r="M59" s="2567"/>
      <c r="N59" s="387"/>
    </row>
    <row r="60" spans="1:14" ht="12.75">
      <c r="A60" s="1724"/>
      <c r="B60" s="1725"/>
      <c r="C60" s="1726"/>
      <c r="D60" s="1681"/>
      <c r="E60" s="1682"/>
      <c r="F60" s="1600"/>
      <c r="G60" s="1602"/>
      <c r="H60" s="1683"/>
      <c r="I60" s="1600"/>
      <c r="J60" s="1602"/>
      <c r="K60" s="1600"/>
      <c r="L60" s="1600"/>
      <c r="M60" s="1601"/>
      <c r="N60" s="387"/>
    </row>
    <row r="61" spans="1:14" ht="12.75">
      <c r="A61" s="905"/>
      <c r="B61" s="88"/>
      <c r="C61" s="89"/>
      <c r="D61" s="88"/>
      <c r="E61" s="88"/>
      <c r="F61" s="88"/>
      <c r="G61" s="1686"/>
      <c r="H61" s="1627"/>
      <c r="I61" s="1727"/>
      <c r="J61" s="1686"/>
      <c r="K61" s="1728"/>
      <c r="L61" s="1728"/>
      <c r="M61" s="1729"/>
      <c r="N61" s="387"/>
    </row>
    <row r="62" spans="1:19" ht="12.75">
      <c r="A62" s="1685"/>
      <c r="B62" s="1607" t="s">
        <v>839</v>
      </c>
      <c r="C62" s="1608"/>
      <c r="D62" s="2265">
        <f>SUM(D63:D68)</f>
        <v>151</v>
      </c>
      <c r="E62" s="2266">
        <f>SUM(E63:E68)</f>
        <v>445539646.94000006</v>
      </c>
      <c r="F62" s="609"/>
      <c r="G62" s="2265">
        <f>SUM(G63:G68)</f>
        <v>993</v>
      </c>
      <c r="H62" s="2267">
        <f>SUM(H63:H68)</f>
        <v>1692439</v>
      </c>
      <c r="I62" s="132"/>
      <c r="J62" s="1686">
        <v>25126</v>
      </c>
      <c r="K62" s="1624">
        <v>126925917</v>
      </c>
      <c r="L62" s="1624">
        <v>422</v>
      </c>
      <c r="M62" s="1687"/>
      <c r="N62" s="387"/>
      <c r="Q62" s="387"/>
      <c r="R62" s="387"/>
      <c r="S62" s="387"/>
    </row>
    <row r="63" spans="1:19" ht="12.75">
      <c r="A63" s="1194"/>
      <c r="B63" s="866"/>
      <c r="C63" s="867" t="s">
        <v>840</v>
      </c>
      <c r="D63" s="2237">
        <v>47</v>
      </c>
      <c r="E63" s="2235">
        <v>103625067.57</v>
      </c>
      <c r="F63" s="1730"/>
      <c r="G63" s="2237">
        <v>271</v>
      </c>
      <c r="H63" s="2235">
        <v>323800</v>
      </c>
      <c r="I63" s="1731"/>
      <c r="J63" s="1090">
        <v>6410</v>
      </c>
      <c r="K63" s="1088">
        <v>19499089</v>
      </c>
      <c r="L63" s="1088">
        <v>250</v>
      </c>
      <c r="M63" s="1689"/>
      <c r="N63" s="1691"/>
      <c r="Q63" s="387"/>
      <c r="R63" s="387"/>
      <c r="S63" s="387"/>
    </row>
    <row r="64" spans="1:19" ht="12.75">
      <c r="A64" s="1194"/>
      <c r="B64" s="866"/>
      <c r="C64" s="867" t="s">
        <v>841</v>
      </c>
      <c r="D64" s="2237">
        <v>25</v>
      </c>
      <c r="E64" s="2235">
        <v>44246579.52</v>
      </c>
      <c r="F64" s="1730"/>
      <c r="G64" s="2237">
        <v>159</v>
      </c>
      <c r="H64" s="2235">
        <v>270390</v>
      </c>
      <c r="I64" s="1731"/>
      <c r="J64" s="1090">
        <v>2958</v>
      </c>
      <c r="K64" s="1088">
        <v>18128577</v>
      </c>
      <c r="L64" s="1088">
        <v>517</v>
      </c>
      <c r="M64" s="1689"/>
      <c r="N64" s="1691"/>
      <c r="Q64" s="387"/>
      <c r="R64" s="387"/>
      <c r="S64" s="387"/>
    </row>
    <row r="65" spans="1:19" ht="12.75">
      <c r="A65" s="1194"/>
      <c r="B65" s="866"/>
      <c r="C65" s="867" t="s">
        <v>842</v>
      </c>
      <c r="D65" s="2237">
        <v>71</v>
      </c>
      <c r="E65" s="2235">
        <v>289902390.48</v>
      </c>
      <c r="F65" s="1730"/>
      <c r="G65" s="2237">
        <v>368</v>
      </c>
      <c r="H65" s="2235">
        <v>747744</v>
      </c>
      <c r="I65" s="1731"/>
      <c r="J65" s="1090">
        <v>13745</v>
      </c>
      <c r="K65" s="1088">
        <v>78365805</v>
      </c>
      <c r="L65" s="1088">
        <v>475</v>
      </c>
      <c r="M65" s="1689"/>
      <c r="N65" s="1691"/>
      <c r="Q65" s="387"/>
      <c r="R65" s="387"/>
      <c r="S65" s="387"/>
    </row>
    <row r="66" spans="1:19" ht="12.75">
      <c r="A66" s="1194"/>
      <c r="B66" s="866"/>
      <c r="C66" s="867" t="s">
        <v>843</v>
      </c>
      <c r="D66" s="2237">
        <v>4</v>
      </c>
      <c r="E66" s="2235">
        <v>7328457.36</v>
      </c>
      <c r="F66" s="1730"/>
      <c r="G66" s="2237">
        <v>130</v>
      </c>
      <c r="H66" s="2235">
        <v>273728</v>
      </c>
      <c r="I66" s="1731"/>
      <c r="J66" s="1090">
        <v>1392</v>
      </c>
      <c r="K66" s="1088">
        <v>6589093</v>
      </c>
      <c r="L66" s="1088">
        <v>406</v>
      </c>
      <c r="M66" s="1689"/>
      <c r="N66" s="387"/>
      <c r="Q66" s="387"/>
      <c r="R66" s="387"/>
      <c r="S66" s="387"/>
    </row>
    <row r="67" spans="1:19" ht="12.75">
      <c r="A67" s="1194"/>
      <c r="B67" s="866"/>
      <c r="C67" s="867" t="s">
        <v>844</v>
      </c>
      <c r="D67" s="2237">
        <v>3</v>
      </c>
      <c r="E67" s="2235">
        <v>212127.01</v>
      </c>
      <c r="F67" s="1730"/>
      <c r="G67" s="2237">
        <v>34</v>
      </c>
      <c r="H67" s="2235">
        <v>23367</v>
      </c>
      <c r="I67" s="1731"/>
      <c r="J67" s="1090">
        <v>113</v>
      </c>
      <c r="K67" s="1088">
        <v>580585</v>
      </c>
      <c r="L67" s="1088">
        <v>388</v>
      </c>
      <c r="M67" s="1689"/>
      <c r="N67" s="387"/>
      <c r="Q67" s="387"/>
      <c r="R67" s="387"/>
      <c r="S67" s="387"/>
    </row>
    <row r="68" spans="1:19" ht="12.75">
      <c r="A68" s="1194"/>
      <c r="B68" s="866"/>
      <c r="C68" s="867" t="s">
        <v>845</v>
      </c>
      <c r="D68" s="2270">
        <v>1</v>
      </c>
      <c r="E68" s="2271">
        <v>225025</v>
      </c>
      <c r="F68" s="1730"/>
      <c r="G68" s="2237">
        <v>31</v>
      </c>
      <c r="H68" s="2235">
        <v>53410</v>
      </c>
      <c r="I68" s="1731"/>
      <c r="J68" s="1090">
        <v>508</v>
      </c>
      <c r="K68" s="1088">
        <v>3762768</v>
      </c>
      <c r="L68" s="1088">
        <v>689</v>
      </c>
      <c r="M68" s="1689"/>
      <c r="N68" s="387"/>
      <c r="Q68" s="387"/>
      <c r="R68" s="387"/>
      <c r="S68" s="387"/>
    </row>
    <row r="69" spans="1:19" ht="12.75">
      <c r="A69" s="1685"/>
      <c r="B69" s="1607" t="s">
        <v>846</v>
      </c>
      <c r="C69" s="1608"/>
      <c r="D69" s="2265">
        <f>SUM(D70:D73)</f>
        <v>191</v>
      </c>
      <c r="E69" s="2267">
        <f>SUM(E70:E73)</f>
        <v>714734102.2</v>
      </c>
      <c r="F69" s="1732"/>
      <c r="G69" s="2265">
        <f>SUM(G70:G73)</f>
        <v>1959</v>
      </c>
      <c r="H69" s="2267">
        <f>SUM(H70:H73)</f>
        <v>2900846</v>
      </c>
      <c r="I69" s="132"/>
      <c r="J69" s="1686">
        <v>35186</v>
      </c>
      <c r="K69" s="1627">
        <v>248716671</v>
      </c>
      <c r="L69" s="1627">
        <v>583</v>
      </c>
      <c r="M69" s="1687"/>
      <c r="N69" s="387"/>
      <c r="Q69" s="387"/>
      <c r="R69" s="387"/>
      <c r="S69" s="387"/>
    </row>
    <row r="70" spans="1:19" ht="12.75">
      <c r="A70" s="1194"/>
      <c r="B70" s="866"/>
      <c r="C70" s="867" t="s">
        <v>847</v>
      </c>
      <c r="D70" s="2237">
        <v>31</v>
      </c>
      <c r="E70" s="2235">
        <v>22311037.19</v>
      </c>
      <c r="F70" s="1730"/>
      <c r="G70" s="2237">
        <v>450</v>
      </c>
      <c r="H70" s="2235">
        <v>657614</v>
      </c>
      <c r="I70" s="1731"/>
      <c r="J70" s="1090">
        <v>9035</v>
      </c>
      <c r="K70" s="1088">
        <v>75508326</v>
      </c>
      <c r="L70" s="1088">
        <v>699</v>
      </c>
      <c r="M70" s="1733"/>
      <c r="N70" s="387"/>
      <c r="Q70" s="387"/>
      <c r="R70" s="387"/>
      <c r="S70" s="387"/>
    </row>
    <row r="71" spans="1:19" ht="12.75">
      <c r="A71" s="1194"/>
      <c r="B71" s="866"/>
      <c r="C71" s="867" t="s">
        <v>848</v>
      </c>
      <c r="D71" s="2237">
        <v>7</v>
      </c>
      <c r="E71" s="2235">
        <v>10380109.57</v>
      </c>
      <c r="F71" s="1730"/>
      <c r="G71" s="2237">
        <v>105</v>
      </c>
      <c r="H71" s="2235">
        <v>96806</v>
      </c>
      <c r="I71" s="1731"/>
      <c r="J71" s="1090">
        <v>1519</v>
      </c>
      <c r="K71" s="1088">
        <v>10090123</v>
      </c>
      <c r="L71" s="1088">
        <v>543</v>
      </c>
      <c r="M71" s="1733"/>
      <c r="N71" s="387"/>
      <c r="Q71" s="387"/>
      <c r="R71" s="387"/>
      <c r="S71" s="387"/>
    </row>
    <row r="72" spans="1:19" ht="12.75">
      <c r="A72" s="1194"/>
      <c r="B72" s="866"/>
      <c r="C72" s="867" t="s">
        <v>849</v>
      </c>
      <c r="D72" s="2237">
        <v>24</v>
      </c>
      <c r="E72" s="2235">
        <v>414196986.37</v>
      </c>
      <c r="F72" s="1730"/>
      <c r="G72" s="2237">
        <v>158</v>
      </c>
      <c r="H72" s="2235">
        <v>317124</v>
      </c>
      <c r="I72" s="1731"/>
      <c r="J72" s="1090">
        <v>3711</v>
      </c>
      <c r="K72" s="1088">
        <v>19238550</v>
      </c>
      <c r="L72" s="1088">
        <v>425</v>
      </c>
      <c r="M72" s="1733"/>
      <c r="N72" s="387"/>
      <c r="Q72" s="387"/>
      <c r="R72" s="387"/>
      <c r="S72" s="387"/>
    </row>
    <row r="73" spans="1:19" ht="12.75">
      <c r="A73" s="1194"/>
      <c r="B73" s="866"/>
      <c r="C73" s="867" t="s">
        <v>850</v>
      </c>
      <c r="D73" s="2237">
        <v>129</v>
      </c>
      <c r="E73" s="2235">
        <v>267845969.07</v>
      </c>
      <c r="F73" s="1730"/>
      <c r="G73" s="2237">
        <v>1246</v>
      </c>
      <c r="H73" s="2235">
        <v>1829302</v>
      </c>
      <c r="I73" s="1731"/>
      <c r="J73" s="1090">
        <v>20921</v>
      </c>
      <c r="K73" s="1088">
        <v>143879672</v>
      </c>
      <c r="L73" s="1088">
        <v>565</v>
      </c>
      <c r="M73" s="1733"/>
      <c r="N73" s="387"/>
      <c r="Q73" s="387"/>
      <c r="R73" s="387"/>
      <c r="S73" s="387"/>
    </row>
    <row r="74" spans="1:19" ht="12.75">
      <c r="A74" s="1685"/>
      <c r="B74" s="1607" t="s">
        <v>851</v>
      </c>
      <c r="C74" s="1608"/>
      <c r="D74" s="2265">
        <f>SUM(D75:D80)</f>
        <v>50</v>
      </c>
      <c r="E74" s="2267">
        <f>SUM(E75:E80)</f>
        <v>249481295.70999998</v>
      </c>
      <c r="F74" s="1732"/>
      <c r="G74" s="2265">
        <f>SUM(G75:G80)</f>
        <v>709</v>
      </c>
      <c r="H74" s="2267">
        <f>SUM(H75:H80)</f>
        <v>1351948</v>
      </c>
      <c r="I74" s="132"/>
      <c r="J74" s="1686">
        <v>18955</v>
      </c>
      <c r="K74" s="1627">
        <v>194065621</v>
      </c>
      <c r="L74" s="1627">
        <v>846</v>
      </c>
      <c r="M74" s="1687"/>
      <c r="N74" s="387"/>
      <c r="Q74" s="387"/>
      <c r="R74" s="387"/>
      <c r="S74" s="387"/>
    </row>
    <row r="75" spans="1:19" ht="12.75">
      <c r="A75" s="1194"/>
      <c r="B75" s="866"/>
      <c r="C75" s="867" t="s">
        <v>852</v>
      </c>
      <c r="D75" s="2237">
        <v>20</v>
      </c>
      <c r="E75" s="2235">
        <v>203590021.54</v>
      </c>
      <c r="F75" s="1730"/>
      <c r="G75" s="2237">
        <v>308</v>
      </c>
      <c r="H75" s="2235">
        <v>564146</v>
      </c>
      <c r="I75" s="1731"/>
      <c r="J75" s="1090">
        <v>9346</v>
      </c>
      <c r="K75" s="1088">
        <v>105789734</v>
      </c>
      <c r="L75" s="1088">
        <v>942</v>
      </c>
      <c r="M75" s="1689"/>
      <c r="N75" s="387"/>
      <c r="Q75" s="387"/>
      <c r="R75" s="387"/>
      <c r="S75" s="387"/>
    </row>
    <row r="76" spans="1:19" ht="12.75">
      <c r="A76" s="1194"/>
      <c r="B76" s="866"/>
      <c r="C76" s="867" t="s">
        <v>853</v>
      </c>
      <c r="D76" s="2237">
        <v>7</v>
      </c>
      <c r="E76" s="2235">
        <v>12709942.35</v>
      </c>
      <c r="F76" s="1730"/>
      <c r="G76" s="2237">
        <v>66</v>
      </c>
      <c r="H76" s="2235">
        <v>90130</v>
      </c>
      <c r="I76" s="1731"/>
      <c r="J76" s="1090">
        <v>1891</v>
      </c>
      <c r="K76" s="1088">
        <v>14104145</v>
      </c>
      <c r="L76" s="1088">
        <v>604</v>
      </c>
      <c r="M76" s="1689"/>
      <c r="N76" s="387"/>
      <c r="Q76" s="387"/>
      <c r="R76" s="387"/>
      <c r="S76" s="387"/>
    </row>
    <row r="77" spans="1:19" ht="12.75">
      <c r="A77" s="1194"/>
      <c r="B77" s="866"/>
      <c r="C77" s="867" t="s">
        <v>854</v>
      </c>
      <c r="D77" s="2237">
        <v>4</v>
      </c>
      <c r="E77" s="2235">
        <v>2288313.72</v>
      </c>
      <c r="F77" s="1730"/>
      <c r="G77" s="2237">
        <v>43</v>
      </c>
      <c r="H77" s="2235">
        <v>53410</v>
      </c>
      <c r="I77" s="1731"/>
      <c r="J77" s="1090">
        <v>600</v>
      </c>
      <c r="K77" s="1088">
        <v>5627228</v>
      </c>
      <c r="L77" s="1088">
        <v>764</v>
      </c>
      <c r="M77" s="1689"/>
      <c r="N77" s="387"/>
      <c r="Q77" s="387"/>
      <c r="R77" s="387"/>
      <c r="S77" s="387"/>
    </row>
    <row r="78" spans="1:19" ht="12.75">
      <c r="A78" s="1194"/>
      <c r="B78" s="866"/>
      <c r="C78" s="867" t="s">
        <v>855</v>
      </c>
      <c r="D78" s="2237">
        <v>9</v>
      </c>
      <c r="E78" s="2235">
        <v>949209.62</v>
      </c>
      <c r="F78" s="1730"/>
      <c r="G78" s="2237">
        <v>147</v>
      </c>
      <c r="H78" s="2235">
        <v>340491</v>
      </c>
      <c r="I78" s="1731"/>
      <c r="J78" s="1090">
        <v>4320</v>
      </c>
      <c r="K78" s="1088">
        <v>44967499</v>
      </c>
      <c r="L78" s="1088">
        <v>870</v>
      </c>
      <c r="M78" s="1689"/>
      <c r="N78" s="387"/>
      <c r="Q78" s="387"/>
      <c r="R78" s="387"/>
      <c r="S78" s="387"/>
    </row>
    <row r="79" spans="1:19" ht="12.75">
      <c r="A79" s="1194"/>
      <c r="B79" s="866"/>
      <c r="C79" s="867" t="s">
        <v>856</v>
      </c>
      <c r="D79" s="2237">
        <v>9</v>
      </c>
      <c r="E79" s="2235">
        <v>29852921.48</v>
      </c>
      <c r="F79" s="1730"/>
      <c r="G79" s="2237">
        <v>122</v>
      </c>
      <c r="H79" s="2235">
        <v>260375</v>
      </c>
      <c r="I79" s="1731"/>
      <c r="J79" s="1090">
        <v>2437</v>
      </c>
      <c r="K79" s="1088">
        <v>19943795</v>
      </c>
      <c r="L79" s="1088">
        <v>658</v>
      </c>
      <c r="M79" s="1689"/>
      <c r="N79" s="387"/>
      <c r="Q79" s="387"/>
      <c r="R79" s="387"/>
      <c r="S79" s="387"/>
    </row>
    <row r="80" spans="1:19" ht="12.75">
      <c r="A80" s="1194"/>
      <c r="B80" s="866"/>
      <c r="C80" s="867" t="s">
        <v>857</v>
      </c>
      <c r="D80" s="2237">
        <v>1</v>
      </c>
      <c r="E80" s="2235">
        <v>90887</v>
      </c>
      <c r="F80" s="1730"/>
      <c r="G80" s="2237">
        <v>23</v>
      </c>
      <c r="H80" s="2235">
        <v>43396</v>
      </c>
      <c r="I80" s="1731"/>
      <c r="J80" s="1090">
        <v>361</v>
      </c>
      <c r="K80" s="1088">
        <v>3633220</v>
      </c>
      <c r="L80" s="1088">
        <v>805</v>
      </c>
      <c r="M80" s="1689"/>
      <c r="N80" s="387"/>
      <c r="Q80" s="387"/>
      <c r="R80" s="387"/>
      <c r="S80" s="387"/>
    </row>
    <row r="81" spans="1:19" ht="12.75">
      <c r="A81" s="1685"/>
      <c r="B81" s="1607" t="s">
        <v>858</v>
      </c>
      <c r="C81" s="1608"/>
      <c r="D81" s="2265">
        <f>SUM(D82:D86)</f>
        <v>297</v>
      </c>
      <c r="E81" s="2267">
        <f>SUM(E82:E86)</f>
        <v>1634794935.01</v>
      </c>
      <c r="F81" s="1732"/>
      <c r="G81" s="2265">
        <f>SUM(G82:G86)</f>
        <v>4413</v>
      </c>
      <c r="H81" s="2267">
        <f>SUM(H82:H86)</f>
        <v>4800251</v>
      </c>
      <c r="I81" s="132"/>
      <c r="J81" s="1686">
        <v>57539</v>
      </c>
      <c r="K81" s="1627">
        <v>536793680</v>
      </c>
      <c r="L81" s="1627">
        <v>770</v>
      </c>
      <c r="M81" s="1687"/>
      <c r="N81" s="387"/>
      <c r="Q81" s="387"/>
      <c r="R81" s="387"/>
      <c r="S81" s="387"/>
    </row>
    <row r="82" spans="1:19" ht="12.75">
      <c r="A82" s="1194"/>
      <c r="B82" s="866"/>
      <c r="C82" s="867" t="s">
        <v>859</v>
      </c>
      <c r="D82" s="2237">
        <v>6</v>
      </c>
      <c r="E82" s="2235">
        <v>50784878.63</v>
      </c>
      <c r="F82" s="1730"/>
      <c r="G82" s="2237">
        <v>23</v>
      </c>
      <c r="H82" s="2235">
        <v>50073</v>
      </c>
      <c r="I82" s="1731"/>
      <c r="J82" s="1090">
        <v>578</v>
      </c>
      <c r="K82" s="1088">
        <v>4138591</v>
      </c>
      <c r="L82" s="1088">
        <v>581</v>
      </c>
      <c r="M82" s="1689"/>
      <c r="N82" s="387"/>
      <c r="Q82" s="387"/>
      <c r="R82" s="387"/>
      <c r="S82" s="387"/>
    </row>
    <row r="83" spans="1:19" ht="12.75">
      <c r="A83" s="1194"/>
      <c r="B83" s="866"/>
      <c r="C83" s="867" t="s">
        <v>860</v>
      </c>
      <c r="D83" s="2237">
        <v>219</v>
      </c>
      <c r="E83" s="2235">
        <v>1071402233.4</v>
      </c>
      <c r="F83" s="1730"/>
      <c r="G83" s="2237">
        <v>3691</v>
      </c>
      <c r="H83" s="2235">
        <v>3505050</v>
      </c>
      <c r="I83" s="1731"/>
      <c r="J83" s="1090">
        <v>39161</v>
      </c>
      <c r="K83" s="1088">
        <v>353590630</v>
      </c>
      <c r="L83" s="1088">
        <v>744</v>
      </c>
      <c r="M83" s="1689"/>
      <c r="N83" s="1691"/>
      <c r="Q83" s="387"/>
      <c r="R83" s="387"/>
      <c r="S83" s="387"/>
    </row>
    <row r="84" spans="1:19" ht="12.75">
      <c r="A84" s="1194"/>
      <c r="B84" s="866"/>
      <c r="C84" s="867" t="s">
        <v>861</v>
      </c>
      <c r="D84" s="2237">
        <v>24</v>
      </c>
      <c r="E84" s="2235">
        <v>131037528.77</v>
      </c>
      <c r="F84" s="1730"/>
      <c r="G84" s="2237">
        <v>191</v>
      </c>
      <c r="H84" s="2235">
        <v>90130</v>
      </c>
      <c r="I84" s="1731"/>
      <c r="J84" s="1090">
        <v>4106</v>
      </c>
      <c r="K84" s="1088">
        <v>40570550</v>
      </c>
      <c r="L84" s="1088">
        <v>841</v>
      </c>
      <c r="M84" s="1689"/>
      <c r="N84" s="387"/>
      <c r="Q84" s="387"/>
      <c r="R84" s="387"/>
      <c r="S84" s="387"/>
    </row>
    <row r="85" spans="1:19" ht="12.75">
      <c r="A85" s="1194"/>
      <c r="B85" s="866"/>
      <c r="C85" s="867" t="s">
        <v>862</v>
      </c>
      <c r="D85" s="2237">
        <v>23</v>
      </c>
      <c r="E85" s="2235">
        <v>76876516.4</v>
      </c>
      <c r="F85" s="1730"/>
      <c r="G85" s="2237">
        <v>206</v>
      </c>
      <c r="H85" s="2235">
        <v>440635</v>
      </c>
      <c r="I85" s="1731"/>
      <c r="J85" s="1090">
        <v>3528</v>
      </c>
      <c r="K85" s="1088">
        <v>29328764</v>
      </c>
      <c r="L85" s="1088">
        <v>691</v>
      </c>
      <c r="M85" s="1689"/>
      <c r="N85" s="387"/>
      <c r="Q85" s="387"/>
      <c r="R85" s="387"/>
      <c r="S85" s="387"/>
    </row>
    <row r="86" spans="1:19" ht="12.75">
      <c r="A86" s="1194"/>
      <c r="B86" s="866"/>
      <c r="C86" s="867" t="s">
        <v>863</v>
      </c>
      <c r="D86" s="2237">
        <v>25</v>
      </c>
      <c r="E86" s="2235">
        <v>304693777.81</v>
      </c>
      <c r="F86" s="1730"/>
      <c r="G86" s="2237">
        <v>302</v>
      </c>
      <c r="H86" s="2235">
        <v>714363</v>
      </c>
      <c r="I86" s="1731"/>
      <c r="J86" s="1090">
        <v>10166</v>
      </c>
      <c r="K86" s="1088">
        <v>109165145</v>
      </c>
      <c r="L86" s="1088">
        <v>876</v>
      </c>
      <c r="M86" s="1689"/>
      <c r="N86" s="387"/>
      <c r="Q86" s="387"/>
      <c r="R86" s="387"/>
      <c r="S86" s="387"/>
    </row>
    <row r="87" spans="1:19" ht="12.75">
      <c r="A87" s="1685"/>
      <c r="B87" s="1607" t="s">
        <v>884</v>
      </c>
      <c r="C87" s="1608"/>
      <c r="D87" s="2265">
        <v>16</v>
      </c>
      <c r="E87" s="2267">
        <v>24364031.89</v>
      </c>
      <c r="F87" s="1732"/>
      <c r="G87" s="2265">
        <v>76</v>
      </c>
      <c r="H87" s="2267">
        <v>62607</v>
      </c>
      <c r="I87" s="132"/>
      <c r="J87" s="1686">
        <v>3413</v>
      </c>
      <c r="K87" s="1627">
        <v>9899469</v>
      </c>
      <c r="L87" s="1627">
        <v>250</v>
      </c>
      <c r="M87" s="1687"/>
      <c r="N87" s="387"/>
      <c r="Q87" s="387"/>
      <c r="R87" s="387"/>
      <c r="S87" s="387"/>
    </row>
    <row r="88" spans="1:19" ht="12.75">
      <c r="A88" s="1685"/>
      <c r="B88" s="1607" t="s">
        <v>864</v>
      </c>
      <c r="C88" s="1608"/>
      <c r="D88" s="2272" t="s">
        <v>279</v>
      </c>
      <c r="E88" s="2273" t="s">
        <v>279</v>
      </c>
      <c r="F88" s="1732"/>
      <c r="G88" s="2265">
        <v>11</v>
      </c>
      <c r="H88" s="2267">
        <v>2493</v>
      </c>
      <c r="I88" s="132"/>
      <c r="J88" s="1686">
        <v>162</v>
      </c>
      <c r="K88" s="1627">
        <v>755395</v>
      </c>
      <c r="L88" s="1627">
        <v>384</v>
      </c>
      <c r="M88" s="1687"/>
      <c r="N88" s="387"/>
      <c r="O88" s="2293"/>
      <c r="Q88" s="387"/>
      <c r="S88" s="387"/>
    </row>
    <row r="89" spans="1:19" ht="12.75">
      <c r="A89" s="1685"/>
      <c r="B89" s="1607" t="s">
        <v>869</v>
      </c>
      <c r="C89" s="1608"/>
      <c r="D89" s="2274">
        <v>2</v>
      </c>
      <c r="E89" s="2275">
        <v>860974</v>
      </c>
      <c r="F89" s="1732"/>
      <c r="G89" s="2265">
        <v>37</v>
      </c>
      <c r="H89" s="2273">
        <v>3338</v>
      </c>
      <c r="I89" s="132"/>
      <c r="J89" s="1686">
        <v>2306</v>
      </c>
      <c r="K89" s="1627">
        <v>13884517</v>
      </c>
      <c r="L89" s="1627">
        <v>504</v>
      </c>
      <c r="M89" s="1687"/>
      <c r="N89" s="387"/>
      <c r="Q89" s="387"/>
      <c r="R89" s="387"/>
      <c r="S89" s="387"/>
    </row>
    <row r="90" spans="1:14" ht="12.75">
      <c r="A90" s="1685"/>
      <c r="B90" s="1607" t="s">
        <v>262</v>
      </c>
      <c r="C90" s="1608"/>
      <c r="D90" s="2265">
        <f>+D13+D20+D29+D40+D62+D69+D74+D81+D87+D89</f>
        <v>4292</v>
      </c>
      <c r="E90" s="2276">
        <f>+SUM(E13+E20+E29+E40+E62+E69+E74+E81+E87+E89)</f>
        <v>45671473592.71</v>
      </c>
      <c r="F90" s="609"/>
      <c r="G90" s="2265">
        <f>+G13+G20+G29+G40+G62+G69+G74+G81+G87+G88+G89</f>
        <v>26377</v>
      </c>
      <c r="H90" s="2267">
        <v>33446529</v>
      </c>
      <c r="I90" s="132"/>
      <c r="J90" s="1686">
        <f>+SUM(J13+J20+J29+J40+J62+J69+J74+J81+J87+J88+J89)</f>
        <v>780682</v>
      </c>
      <c r="K90" s="1624">
        <v>5340291709</v>
      </c>
      <c r="L90" s="1624">
        <v>579</v>
      </c>
      <c r="M90" s="1687"/>
      <c r="N90" s="1691"/>
    </row>
    <row r="91" spans="1:19" ht="12.75">
      <c r="A91" s="1735"/>
      <c r="B91" s="1736"/>
      <c r="C91" s="1737"/>
      <c r="D91" s="1738"/>
      <c r="E91" s="1739"/>
      <c r="F91" s="1740"/>
      <c r="G91" s="2277"/>
      <c r="H91" s="2278"/>
      <c r="I91" s="1741"/>
      <c r="J91" s="1738"/>
      <c r="K91" s="1739"/>
      <c r="L91" s="1739"/>
      <c r="M91" s="1742"/>
      <c r="O91" s="2293"/>
      <c r="P91" s="287"/>
      <c r="Q91" s="289"/>
      <c r="R91" s="289"/>
      <c r="S91" s="289"/>
    </row>
    <row r="92" spans="1:19" ht="12.75">
      <c r="A92" s="103" t="s">
        <v>885</v>
      </c>
      <c r="G92" s="1743"/>
      <c r="H92" s="1744"/>
      <c r="I92" s="1743"/>
      <c r="Q92" s="387"/>
      <c r="R92" s="387"/>
      <c r="S92" s="387"/>
    </row>
    <row r="93" spans="1:19" ht="12.75">
      <c r="A93" s="103"/>
      <c r="B93" s="103" t="s">
        <v>886</v>
      </c>
      <c r="G93" s="1744"/>
      <c r="H93" s="1744"/>
      <c r="I93" s="1744"/>
      <c r="Q93" s="387"/>
      <c r="R93" s="387"/>
      <c r="S93" s="387"/>
    </row>
    <row r="94" spans="1:19" ht="12.75">
      <c r="A94" s="103" t="s">
        <v>403</v>
      </c>
      <c r="Q94" s="387"/>
      <c r="R94" s="387"/>
      <c r="S94" s="387"/>
    </row>
    <row r="95" spans="1:19" ht="12.75">
      <c r="A95" s="103" t="s">
        <v>887</v>
      </c>
      <c r="Q95" s="387"/>
      <c r="R95" s="387"/>
      <c r="S95" s="387"/>
    </row>
    <row r="96" spans="2:12" ht="12.75">
      <c r="B96" s="103" t="s">
        <v>888</v>
      </c>
      <c r="G96" s="99"/>
      <c r="H96" s="1745"/>
      <c r="I96" s="99"/>
      <c r="J96" s="1745"/>
      <c r="K96" s="1745"/>
      <c r="L96" s="1745"/>
    </row>
    <row r="97" spans="7:11" ht="12.75">
      <c r="G97" s="99"/>
      <c r="H97" s="1745" t="s">
        <v>257</v>
      </c>
      <c r="I97" s="99"/>
      <c r="J97" s="99"/>
      <c r="K97" s="99"/>
    </row>
    <row r="98" spans="7:11" ht="12.75">
      <c r="G98" s="99"/>
      <c r="H98" s="1745"/>
      <c r="I98" s="99"/>
      <c r="J98" s="99"/>
      <c r="K98" s="99"/>
    </row>
    <row r="99" spans="7:11" ht="12.75">
      <c r="G99" s="99"/>
      <c r="H99" t="s">
        <v>257</v>
      </c>
      <c r="I99" s="99"/>
      <c r="J99" s="99"/>
      <c r="K99" s="99"/>
    </row>
    <row r="100" spans="7:11" ht="12.75">
      <c r="G100" s="99"/>
      <c r="H100" s="1745"/>
      <c r="I100" s="99"/>
      <c r="J100" s="99"/>
      <c r="K100" s="99"/>
    </row>
    <row r="101" spans="7:11" ht="12.75">
      <c r="G101" s="99"/>
      <c r="H101" s="1745" t="s">
        <v>257</v>
      </c>
      <c r="I101" s="99"/>
      <c r="J101" s="99"/>
      <c r="K101" s="99"/>
    </row>
    <row r="102" spans="7:11" ht="12.75">
      <c r="G102" s="99"/>
      <c r="H102" s="1745"/>
      <c r="I102" s="99"/>
      <c r="J102" s="99"/>
      <c r="K102" s="99"/>
    </row>
    <row r="103" spans="7:11" ht="12.75">
      <c r="G103" s="99"/>
      <c r="H103" s="1745"/>
      <c r="I103" s="99"/>
      <c r="J103" s="99"/>
      <c r="K103" s="99"/>
    </row>
    <row r="104" spans="7:11" ht="12.75">
      <c r="G104" s="99"/>
      <c r="H104" s="1745"/>
      <c r="I104" s="99"/>
      <c r="J104" s="99"/>
      <c r="K104" s="99"/>
    </row>
    <row r="105" spans="7:11" ht="12.75">
      <c r="G105" s="99"/>
      <c r="H105" s="1745"/>
      <c r="I105" s="99"/>
      <c r="J105" s="99"/>
      <c r="K105" s="99"/>
    </row>
    <row r="106" spans="7:11" ht="12.75">
      <c r="G106" s="99"/>
      <c r="H106" s="1745"/>
      <c r="I106" s="99"/>
      <c r="J106" s="99"/>
      <c r="K106" s="99"/>
    </row>
    <row r="107" spans="7:11" ht="12.75">
      <c r="G107" s="99"/>
      <c r="H107" s="1745"/>
      <c r="I107" s="99"/>
      <c r="J107" s="99"/>
      <c r="K107" s="99"/>
    </row>
    <row r="108" spans="7:11" ht="12.75">
      <c r="G108" s="99"/>
      <c r="H108" s="1745"/>
      <c r="I108" s="99"/>
      <c r="J108" s="99"/>
      <c r="K108" s="99"/>
    </row>
    <row r="109" spans="7:11" ht="12.75">
      <c r="G109" s="99"/>
      <c r="H109" s="1745"/>
      <c r="I109" s="99"/>
      <c r="J109" s="99"/>
      <c r="K109" s="99"/>
    </row>
    <row r="110" spans="7:11" ht="12.75">
      <c r="G110" s="99"/>
      <c r="H110" s="1745"/>
      <c r="I110" s="99"/>
      <c r="J110" s="99"/>
      <c r="K110" s="99"/>
    </row>
    <row r="111" spans="7:11" ht="12.75">
      <c r="G111" s="99"/>
      <c r="H111" s="1745"/>
      <c r="I111" s="99"/>
      <c r="J111" s="99"/>
      <c r="K111" s="99"/>
    </row>
    <row r="112" spans="7:11" ht="12.75">
      <c r="G112" s="99"/>
      <c r="H112" s="1745"/>
      <c r="I112" s="99"/>
      <c r="J112" s="99"/>
      <c r="K112" s="99"/>
    </row>
    <row r="113" spans="7:11" ht="12.75">
      <c r="G113" s="99"/>
      <c r="H113" s="1745"/>
      <c r="I113" s="99"/>
      <c r="J113" s="99"/>
      <c r="K113" s="99"/>
    </row>
    <row r="114" spans="7:11" ht="12.75">
      <c r="G114" s="99"/>
      <c r="H114" s="1745"/>
      <c r="I114" s="99"/>
      <c r="J114" s="99"/>
      <c r="K114" s="99"/>
    </row>
    <row r="115" spans="7:11" ht="12.75">
      <c r="G115" s="99"/>
      <c r="H115" s="1745"/>
      <c r="I115" s="99"/>
      <c r="J115" s="99"/>
      <c r="K115" s="99"/>
    </row>
    <row r="116" spans="7:11" ht="12.75">
      <c r="G116" s="99"/>
      <c r="H116" s="1745"/>
      <c r="I116" s="99"/>
      <c r="J116" s="99"/>
      <c r="K116" s="99"/>
    </row>
    <row r="117" spans="7:11" ht="12.75">
      <c r="G117" s="99"/>
      <c r="H117" s="1745"/>
      <c r="I117" s="99"/>
      <c r="J117" s="99"/>
      <c r="K117" s="99"/>
    </row>
    <row r="118" spans="7:11" ht="12.75">
      <c r="G118" s="99"/>
      <c r="H118" s="1745"/>
      <c r="I118" s="99"/>
      <c r="J118" s="99"/>
      <c r="K118" s="99"/>
    </row>
    <row r="119" spans="7:11" ht="12.75">
      <c r="G119" s="99"/>
      <c r="H119" s="1745"/>
      <c r="I119" s="99"/>
      <c r="J119" s="99"/>
      <c r="K119" s="99"/>
    </row>
    <row r="120" spans="7:11" ht="12.75">
      <c r="G120" s="99"/>
      <c r="H120" s="1745"/>
      <c r="I120" s="99"/>
      <c r="J120" s="99"/>
      <c r="K120" s="99"/>
    </row>
    <row r="121" spans="7:11" ht="12.75">
      <c r="G121" s="99"/>
      <c r="H121" s="1745"/>
      <c r="I121" s="99"/>
      <c r="J121" s="99"/>
      <c r="K121" s="99"/>
    </row>
    <row r="122" spans="7:11" ht="12.75">
      <c r="G122" s="99"/>
      <c r="H122" s="1745"/>
      <c r="I122" s="99"/>
      <c r="J122" s="99"/>
      <c r="K122" s="99"/>
    </row>
    <row r="123" spans="7:11" ht="12.75">
      <c r="G123" s="99"/>
      <c r="H123" s="1745"/>
      <c r="I123" s="99"/>
      <c r="J123" s="99"/>
      <c r="K123" s="99"/>
    </row>
    <row r="124" spans="7:11" ht="12.75">
      <c r="G124" s="99"/>
      <c r="H124" s="1745"/>
      <c r="I124" s="99"/>
      <c r="J124" s="99"/>
      <c r="K124" s="99"/>
    </row>
    <row r="125" spans="7:11" ht="12.75">
      <c r="G125" s="99"/>
      <c r="H125" s="1745"/>
      <c r="I125" s="99"/>
      <c r="J125" s="99"/>
      <c r="K125" s="99"/>
    </row>
    <row r="126" spans="7:11" ht="12.75">
      <c r="G126" s="99"/>
      <c r="H126" s="1745"/>
      <c r="I126" s="99"/>
      <c r="J126" s="99"/>
      <c r="K126" s="99"/>
    </row>
    <row r="127" spans="7:11" ht="12.75">
      <c r="G127" s="99"/>
      <c r="H127" s="1745"/>
      <c r="I127" s="99"/>
      <c r="J127" s="99"/>
      <c r="K127" s="99"/>
    </row>
    <row r="128" spans="7:11" ht="12.75">
      <c r="G128" s="99"/>
      <c r="H128" s="1745"/>
      <c r="I128" s="99"/>
      <c r="J128" s="99"/>
      <c r="K128" s="99"/>
    </row>
    <row r="129" spans="7:11" ht="12.75">
      <c r="G129" s="99"/>
      <c r="H129" s="1745"/>
      <c r="I129" s="99"/>
      <c r="J129" s="99"/>
      <c r="K129" s="99"/>
    </row>
    <row r="130" spans="7:11" ht="12.75">
      <c r="G130" s="99"/>
      <c r="H130" s="1745"/>
      <c r="I130" s="99"/>
      <c r="J130" s="99"/>
      <c r="K130" s="99"/>
    </row>
    <row r="131" spans="7:11" ht="12.75">
      <c r="G131" s="99"/>
      <c r="H131" s="1745"/>
      <c r="I131" s="99"/>
      <c r="J131" s="99"/>
      <c r="K131" s="99"/>
    </row>
    <row r="132" spans="7:11" ht="12.75">
      <c r="G132" s="99"/>
      <c r="H132" s="1745"/>
      <c r="I132" s="99"/>
      <c r="J132" s="99"/>
      <c r="K132" s="99"/>
    </row>
    <row r="133" spans="7:11" ht="12.75">
      <c r="G133" s="99"/>
      <c r="H133" s="1745"/>
      <c r="I133" s="99"/>
      <c r="J133" s="99"/>
      <c r="K133" s="99"/>
    </row>
    <row r="134" spans="7:11" ht="12.75">
      <c r="G134" s="99"/>
      <c r="H134" s="1745"/>
      <c r="I134" s="99"/>
      <c r="J134" s="99"/>
      <c r="K134" s="99"/>
    </row>
    <row r="135" spans="7:11" ht="12.75">
      <c r="G135" s="99"/>
      <c r="H135" s="1745"/>
      <c r="I135" s="99"/>
      <c r="J135" s="99"/>
      <c r="K135" s="99"/>
    </row>
    <row r="136" spans="7:11" ht="12.75">
      <c r="G136" s="99"/>
      <c r="H136" s="1745"/>
      <c r="I136" s="99"/>
      <c r="J136" s="99"/>
      <c r="K136" s="99"/>
    </row>
    <row r="137" spans="7:11" ht="12.75">
      <c r="G137" s="99"/>
      <c r="H137" s="1745"/>
      <c r="I137" s="99"/>
      <c r="J137" s="99"/>
      <c r="K137" s="99"/>
    </row>
    <row r="138" spans="7:11" ht="12.75">
      <c r="G138" s="99"/>
      <c r="H138" s="1745"/>
      <c r="I138" s="99"/>
      <c r="J138" s="99"/>
      <c r="K138" s="99"/>
    </row>
    <row r="139" spans="7:11" ht="12.75">
      <c r="G139" s="99"/>
      <c r="H139" s="1745"/>
      <c r="I139" s="99"/>
      <c r="J139" s="99"/>
      <c r="K139" s="99"/>
    </row>
    <row r="140" spans="7:11" ht="12.75">
      <c r="G140" s="99"/>
      <c r="H140" s="1745"/>
      <c r="I140" s="99"/>
      <c r="J140" s="99"/>
      <c r="K140" s="99"/>
    </row>
    <row r="141" spans="7:11" ht="12.75">
      <c r="G141" s="99"/>
      <c r="H141" s="1745"/>
      <c r="I141" s="99"/>
      <c r="J141" s="99"/>
      <c r="K141" s="99"/>
    </row>
    <row r="142" spans="7:11" ht="12.75">
      <c r="G142" s="99"/>
      <c r="H142" s="1745"/>
      <c r="I142" s="99"/>
      <c r="J142" s="99"/>
      <c r="K142" s="99"/>
    </row>
    <row r="143" spans="7:11" ht="12.75">
      <c r="G143" s="99"/>
      <c r="H143" s="1745"/>
      <c r="I143" s="99"/>
      <c r="J143" s="99"/>
      <c r="K143" s="99"/>
    </row>
    <row r="144" spans="7:11" ht="12.75">
      <c r="G144" s="99"/>
      <c r="H144" s="1745"/>
      <c r="I144" s="99"/>
      <c r="J144" s="99"/>
      <c r="K144" s="99"/>
    </row>
    <row r="145" spans="7:11" ht="12.75">
      <c r="G145" s="99"/>
      <c r="H145" s="1745"/>
      <c r="I145" s="99"/>
      <c r="J145" s="99"/>
      <c r="K145" s="99"/>
    </row>
    <row r="146" spans="7:11" ht="12.75">
      <c r="G146" s="99"/>
      <c r="H146" s="1745"/>
      <c r="I146" s="99"/>
      <c r="J146" s="99"/>
      <c r="K146" s="99"/>
    </row>
    <row r="147" spans="7:11" ht="12.75">
      <c r="G147" s="99"/>
      <c r="H147" s="1745"/>
      <c r="I147" s="99"/>
      <c r="J147" s="99"/>
      <c r="K147" s="99"/>
    </row>
    <row r="148" spans="7:11" ht="12.75">
      <c r="G148" s="99"/>
      <c r="H148" s="1745"/>
      <c r="I148" s="99"/>
      <c r="J148" s="99"/>
      <c r="K148" s="99"/>
    </row>
    <row r="149" spans="7:11" ht="12.75">
      <c r="G149" s="99"/>
      <c r="H149" s="1745"/>
      <c r="I149" s="99"/>
      <c r="J149" s="99"/>
      <c r="K149" s="99"/>
    </row>
    <row r="150" spans="7:11" ht="12.75">
      <c r="G150" s="99"/>
      <c r="H150" s="1745"/>
      <c r="I150" s="99"/>
      <c r="J150" s="99"/>
      <c r="K150" s="99"/>
    </row>
    <row r="151" spans="7:11" ht="12.75">
      <c r="G151" s="99"/>
      <c r="H151" s="1745"/>
      <c r="I151" s="99"/>
      <c r="J151" s="99"/>
      <c r="K151" s="99"/>
    </row>
    <row r="152" spans="7:11" ht="12.75">
      <c r="G152" s="99"/>
      <c r="H152" s="1745"/>
      <c r="I152" s="99"/>
      <c r="J152" s="99"/>
      <c r="K152" s="99"/>
    </row>
    <row r="153" spans="7:11" ht="12.75">
      <c r="G153" s="99"/>
      <c r="H153" s="1745"/>
      <c r="I153" s="99"/>
      <c r="J153" s="99"/>
      <c r="K153" s="99"/>
    </row>
    <row r="154" spans="7:11" ht="12.75">
      <c r="G154" s="99"/>
      <c r="H154" s="1745"/>
      <c r="I154" s="99"/>
      <c r="J154" s="99"/>
      <c r="K154" s="99"/>
    </row>
    <row r="155" spans="7:11" ht="12.75">
      <c r="G155" s="99"/>
      <c r="H155" s="1745"/>
      <c r="I155" s="99"/>
      <c r="J155" s="99"/>
      <c r="K155" s="99"/>
    </row>
    <row r="156" spans="7:11" ht="12.75">
      <c r="G156" s="99"/>
      <c r="H156" s="1745"/>
      <c r="I156" s="99"/>
      <c r="J156" s="99"/>
      <c r="K156" s="99"/>
    </row>
    <row r="157" spans="7:11" ht="12.75">
      <c r="G157" s="99"/>
      <c r="H157" s="1745"/>
      <c r="I157" s="99"/>
      <c r="J157" s="99"/>
      <c r="K157" s="99"/>
    </row>
    <row r="158" spans="7:11" ht="12.75">
      <c r="G158" s="99"/>
      <c r="H158" s="1745"/>
      <c r="I158" s="99"/>
      <c r="J158" s="99"/>
      <c r="K158" s="99"/>
    </row>
    <row r="159" spans="7:11" ht="12.75">
      <c r="G159" s="99"/>
      <c r="H159" s="1745"/>
      <c r="I159" s="99"/>
      <c r="J159" s="99"/>
      <c r="K159" s="99"/>
    </row>
    <row r="160" spans="7:11" ht="12.75">
      <c r="G160" s="99"/>
      <c r="H160" s="1745"/>
      <c r="I160" s="99"/>
      <c r="J160" s="99"/>
      <c r="K160" s="99"/>
    </row>
    <row r="161" spans="7:11" ht="12.75">
      <c r="G161" s="99"/>
      <c r="H161" s="1745"/>
      <c r="I161" s="99"/>
      <c r="J161" s="99"/>
      <c r="K161" s="99"/>
    </row>
    <row r="162" spans="7:11" ht="12.75">
      <c r="G162" s="99"/>
      <c r="H162" s="1745"/>
      <c r="I162" s="99"/>
      <c r="J162" s="99"/>
      <c r="K162" s="99"/>
    </row>
    <row r="163" spans="7:11" ht="12.75">
      <c r="G163" s="99"/>
      <c r="H163" s="1745"/>
      <c r="I163" s="99"/>
      <c r="J163" s="99"/>
      <c r="K163" s="99"/>
    </row>
    <row r="164" spans="7:11" ht="12.75">
      <c r="G164" s="99"/>
      <c r="H164" s="1745"/>
      <c r="I164" s="99"/>
      <c r="J164" s="99"/>
      <c r="K164" s="99"/>
    </row>
    <row r="165" spans="7:11" ht="12.75">
      <c r="G165" s="99"/>
      <c r="H165" s="1745"/>
      <c r="I165" s="99"/>
      <c r="J165" s="99"/>
      <c r="K165" s="99"/>
    </row>
    <row r="166" spans="7:11" ht="12.75">
      <c r="G166" s="99"/>
      <c r="H166" s="1745"/>
      <c r="I166" s="99"/>
      <c r="J166" s="99"/>
      <c r="K166" s="99"/>
    </row>
    <row r="167" spans="7:11" ht="12.75">
      <c r="G167" s="99"/>
      <c r="H167" s="1745"/>
      <c r="I167" s="99"/>
      <c r="J167" s="99"/>
      <c r="K167" s="99"/>
    </row>
    <row r="168" spans="7:11" ht="12.75">
      <c r="G168" s="99"/>
      <c r="H168" s="1745"/>
      <c r="I168" s="99"/>
      <c r="J168" s="99"/>
      <c r="K168" s="99"/>
    </row>
    <row r="169" spans="7:11" ht="12.75">
      <c r="G169" s="99"/>
      <c r="H169" s="1745"/>
      <c r="I169" s="99"/>
      <c r="J169" s="99"/>
      <c r="K169" s="99"/>
    </row>
    <row r="170" spans="7:11" ht="12.75">
      <c r="G170" s="99"/>
      <c r="H170" s="1745"/>
      <c r="I170" s="99"/>
      <c r="J170" s="99"/>
      <c r="K170" s="99"/>
    </row>
    <row r="171" spans="7:11" ht="12.75">
      <c r="G171" s="99"/>
      <c r="H171" s="1745"/>
      <c r="I171" s="99"/>
      <c r="J171" s="99"/>
      <c r="K171" s="99"/>
    </row>
    <row r="172" spans="7:11" ht="12.75">
      <c r="G172" s="99"/>
      <c r="H172" s="1745"/>
      <c r="I172" s="99"/>
      <c r="J172" s="99"/>
      <c r="K172" s="99"/>
    </row>
    <row r="173" spans="7:11" ht="12.75">
      <c r="G173" s="99"/>
      <c r="H173" s="1745"/>
      <c r="I173" s="99"/>
      <c r="J173" s="99"/>
      <c r="K173" s="99"/>
    </row>
    <row r="174" spans="7:11" ht="12.75">
      <c r="G174" s="99"/>
      <c r="H174" s="1745"/>
      <c r="I174" s="99"/>
      <c r="J174" s="99"/>
      <c r="K174" s="99"/>
    </row>
    <row r="175" spans="7:11" ht="12.75">
      <c r="G175" s="99"/>
      <c r="H175" s="1745"/>
      <c r="I175" s="99"/>
      <c r="J175" s="99"/>
      <c r="K175" s="99"/>
    </row>
    <row r="176" spans="7:11" ht="12.75">
      <c r="G176" s="99"/>
      <c r="H176" s="1745"/>
      <c r="I176" s="99"/>
      <c r="J176" s="99"/>
      <c r="K176" s="99"/>
    </row>
    <row r="177" spans="7:11" ht="12.75">
      <c r="G177" s="99"/>
      <c r="H177" s="1745"/>
      <c r="I177" s="99"/>
      <c r="J177" s="99"/>
      <c r="K177" s="99"/>
    </row>
    <row r="178" spans="7:11" ht="12.75">
      <c r="G178" s="99"/>
      <c r="H178" s="1745"/>
      <c r="I178" s="99"/>
      <c r="J178" s="99"/>
      <c r="K178" s="99"/>
    </row>
    <row r="179" spans="7:11" ht="12.75">
      <c r="G179" s="99"/>
      <c r="H179" s="1745"/>
      <c r="I179" s="99"/>
      <c r="J179" s="99"/>
      <c r="K179" s="99"/>
    </row>
    <row r="180" spans="7:11" ht="12.75">
      <c r="G180" s="99"/>
      <c r="H180" s="1745"/>
      <c r="I180" s="99"/>
      <c r="J180" s="99"/>
      <c r="K180" s="99"/>
    </row>
    <row r="181" spans="7:11" ht="12.75">
      <c r="G181" s="99"/>
      <c r="H181" s="1745"/>
      <c r="I181" s="99"/>
      <c r="J181" s="99"/>
      <c r="K181" s="99"/>
    </row>
    <row r="182" spans="7:11" ht="12.75">
      <c r="G182" s="99"/>
      <c r="H182" s="1745"/>
      <c r="I182" s="99"/>
      <c r="J182" s="99"/>
      <c r="K182" s="99"/>
    </row>
    <row r="183" spans="7:11" ht="12.75">
      <c r="G183" s="99"/>
      <c r="H183" s="1745"/>
      <c r="I183" s="99"/>
      <c r="J183" s="99"/>
      <c r="K183" s="99"/>
    </row>
    <row r="184" spans="7:11" ht="12.75">
      <c r="G184" s="99"/>
      <c r="H184" s="1745"/>
      <c r="I184" s="99"/>
      <c r="J184" s="99"/>
      <c r="K184" s="99"/>
    </row>
    <row r="185" spans="7:11" ht="12.75">
      <c r="G185" s="99"/>
      <c r="H185" s="1745"/>
      <c r="I185" s="99"/>
      <c r="J185" s="99"/>
      <c r="K185" s="99"/>
    </row>
    <row r="186" spans="7:11" ht="12.75">
      <c r="G186" s="99"/>
      <c r="H186" s="1745"/>
      <c r="I186" s="99"/>
      <c r="J186" s="99"/>
      <c r="K186" s="99"/>
    </row>
    <row r="187" spans="7:11" ht="12.75">
      <c r="G187" s="99"/>
      <c r="H187" s="1745"/>
      <c r="I187" s="99"/>
      <c r="J187" s="99"/>
      <c r="K187" s="99"/>
    </row>
    <row r="188" spans="7:11" ht="12.75">
      <c r="G188" s="99"/>
      <c r="H188" s="1745"/>
      <c r="I188" s="99"/>
      <c r="J188" s="99"/>
      <c r="K188" s="99"/>
    </row>
    <row r="189" spans="7:11" ht="12.75">
      <c r="G189" s="99"/>
      <c r="H189" s="1745"/>
      <c r="I189" s="99"/>
      <c r="J189" s="99"/>
      <c r="K189" s="99"/>
    </row>
    <row r="190" spans="7:11" ht="12.75">
      <c r="G190" s="99"/>
      <c r="H190" s="1745"/>
      <c r="I190" s="99"/>
      <c r="J190" s="99"/>
      <c r="K190" s="99"/>
    </row>
    <row r="191" spans="7:11" ht="12.75">
      <c r="G191" s="99"/>
      <c r="H191" s="1745"/>
      <c r="I191" s="99"/>
      <c r="J191" s="99"/>
      <c r="K191" s="99"/>
    </row>
    <row r="192" spans="7:11" ht="12.75">
      <c r="G192" s="99"/>
      <c r="H192" s="1745"/>
      <c r="I192" s="99"/>
      <c r="J192" s="99"/>
      <c r="K192" s="99"/>
    </row>
    <row r="193" spans="7:11" ht="12.75">
      <c r="G193" s="99"/>
      <c r="H193" s="1745"/>
      <c r="I193" s="99"/>
      <c r="J193" s="99"/>
      <c r="K193" s="99"/>
    </row>
    <row r="194" spans="7:11" ht="12.75">
      <c r="G194" s="99"/>
      <c r="H194" s="1745"/>
      <c r="I194" s="99"/>
      <c r="J194" s="99"/>
      <c r="K194" s="99"/>
    </row>
    <row r="195" spans="7:11" ht="12.75">
      <c r="G195" s="99"/>
      <c r="H195" s="1745"/>
      <c r="I195" s="99"/>
      <c r="J195" s="99"/>
      <c r="K195" s="99"/>
    </row>
    <row r="196" spans="7:11" ht="12.75">
      <c r="G196" s="99"/>
      <c r="H196" s="1745"/>
      <c r="I196" s="99"/>
      <c r="J196" s="99"/>
      <c r="K196" s="99"/>
    </row>
    <row r="197" spans="7:11" ht="12.75">
      <c r="G197" s="99"/>
      <c r="H197" s="1745"/>
      <c r="I197" s="99"/>
      <c r="J197" s="99"/>
      <c r="K197" s="99"/>
    </row>
    <row r="198" spans="7:11" ht="12.75">
      <c r="G198" s="99"/>
      <c r="H198" s="1745"/>
      <c r="I198" s="99"/>
      <c r="J198" s="99"/>
      <c r="K198" s="99"/>
    </row>
    <row r="199" spans="7:11" ht="12.75">
      <c r="G199" s="99"/>
      <c r="H199" s="1745"/>
      <c r="I199" s="99"/>
      <c r="J199" s="99"/>
      <c r="K199" s="99"/>
    </row>
    <row r="200" spans="7:11" ht="12.75">
      <c r="G200" s="99"/>
      <c r="H200" s="1745"/>
      <c r="I200" s="99"/>
      <c r="J200" s="99"/>
      <c r="K200" s="99"/>
    </row>
    <row r="201" spans="7:11" ht="12.75">
      <c r="G201" s="99"/>
      <c r="H201" s="1745"/>
      <c r="I201" s="99"/>
      <c r="J201" s="99"/>
      <c r="K201" s="99"/>
    </row>
    <row r="202" spans="7:11" ht="12.75">
      <c r="G202" s="99"/>
      <c r="H202" s="1745"/>
      <c r="I202" s="99"/>
      <c r="J202" s="99"/>
      <c r="K202" s="99"/>
    </row>
    <row r="203" spans="7:11" ht="12.75">
      <c r="G203" s="99"/>
      <c r="H203" s="1745"/>
      <c r="I203" s="99"/>
      <c r="J203" s="99"/>
      <c r="K203" s="99"/>
    </row>
    <row r="204" spans="7:11" ht="12.75">
      <c r="G204" s="99"/>
      <c r="H204" s="1745"/>
      <c r="I204" s="99"/>
      <c r="J204" s="99"/>
      <c r="K204" s="99"/>
    </row>
    <row r="205" spans="7:11" ht="12.75">
      <c r="G205" s="99"/>
      <c r="H205" s="1745"/>
      <c r="I205" s="99"/>
      <c r="J205" s="99"/>
      <c r="K205" s="99"/>
    </row>
    <row r="206" spans="7:11" ht="12.75">
      <c r="G206" s="99"/>
      <c r="H206" s="1745"/>
      <c r="I206" s="99"/>
      <c r="J206" s="99"/>
      <c r="K206" s="99"/>
    </row>
    <row r="207" spans="7:11" ht="12.75">
      <c r="G207" s="99"/>
      <c r="H207" s="1745"/>
      <c r="I207" s="99"/>
      <c r="J207" s="99"/>
      <c r="K207" s="99"/>
    </row>
    <row r="208" spans="7:11" ht="12.75">
      <c r="G208" s="99"/>
      <c r="H208" s="1745"/>
      <c r="I208" s="99"/>
      <c r="J208" s="99"/>
      <c r="K208" s="99"/>
    </row>
    <row r="209" spans="7:11" ht="12.75">
      <c r="G209" s="99"/>
      <c r="H209" s="1745"/>
      <c r="I209" s="99"/>
      <c r="J209" s="99"/>
      <c r="K209" s="99"/>
    </row>
    <row r="210" spans="7:11" ht="12.75">
      <c r="G210" s="99"/>
      <c r="H210" s="1745"/>
      <c r="I210" s="99"/>
      <c r="J210" s="99"/>
      <c r="K210" s="99"/>
    </row>
    <row r="211" spans="7:11" ht="12.75">
      <c r="G211" s="99"/>
      <c r="H211" s="1745"/>
      <c r="I211" s="99"/>
      <c r="J211" s="99"/>
      <c r="K211" s="99"/>
    </row>
    <row r="212" spans="7:11" ht="12.75">
      <c r="G212" s="99"/>
      <c r="H212" s="1745"/>
      <c r="I212" s="99"/>
      <c r="J212" s="99"/>
      <c r="K212" s="99"/>
    </row>
    <row r="213" spans="7:11" ht="12.75">
      <c r="G213" s="99"/>
      <c r="H213" s="1745"/>
      <c r="I213" s="99"/>
      <c r="J213" s="99"/>
      <c r="K213" s="99"/>
    </row>
    <row r="214" spans="7:11" ht="12.75">
      <c r="G214" s="99"/>
      <c r="H214" s="1745"/>
      <c r="I214" s="99"/>
      <c r="J214" s="99"/>
      <c r="K214" s="99"/>
    </row>
    <row r="215" spans="7:11" ht="12.75">
      <c r="G215" s="99"/>
      <c r="H215" s="1745"/>
      <c r="I215" s="99"/>
      <c r="J215" s="99"/>
      <c r="K215" s="99"/>
    </row>
    <row r="216" spans="7:11" ht="12.75">
      <c r="G216" s="99"/>
      <c r="H216" s="1745"/>
      <c r="I216" s="99"/>
      <c r="J216" s="99"/>
      <c r="K216" s="99"/>
    </row>
    <row r="217" spans="7:11" ht="12.75">
      <c r="G217" s="99"/>
      <c r="H217" s="1745"/>
      <c r="I217" s="99"/>
      <c r="J217" s="99"/>
      <c r="K217" s="99"/>
    </row>
    <row r="218" spans="7:11" ht="12.75">
      <c r="G218" s="99"/>
      <c r="H218" s="1745"/>
      <c r="I218" s="99"/>
      <c r="J218" s="99"/>
      <c r="K218" s="99"/>
    </row>
    <row r="219" spans="7:11" ht="12.75">
      <c r="G219" s="99"/>
      <c r="H219" s="1745"/>
      <c r="I219" s="99"/>
      <c r="J219" s="99"/>
      <c r="K219" s="99"/>
    </row>
    <row r="220" spans="7:11" ht="12.75">
      <c r="G220" s="99"/>
      <c r="H220" s="1745"/>
      <c r="I220" s="99"/>
      <c r="J220" s="99"/>
      <c r="K220" s="99"/>
    </row>
    <row r="221" spans="7:11" ht="12.75">
      <c r="G221" s="99"/>
      <c r="H221" s="1745"/>
      <c r="I221" s="99"/>
      <c r="J221" s="99"/>
      <c r="K221" s="99"/>
    </row>
    <row r="222" spans="7:11" ht="12.75">
      <c r="G222" s="99"/>
      <c r="H222" s="1745"/>
      <c r="I222" s="99"/>
      <c r="J222" s="99"/>
      <c r="K222" s="99"/>
    </row>
    <row r="223" spans="7:11" ht="12.75">
      <c r="G223" s="99"/>
      <c r="H223" s="1745"/>
      <c r="I223" s="99"/>
      <c r="J223" s="99"/>
      <c r="K223" s="99"/>
    </row>
    <row r="224" spans="7:11" ht="12.75">
      <c r="G224" s="99"/>
      <c r="H224" s="1745"/>
      <c r="I224" s="99"/>
      <c r="J224" s="99"/>
      <c r="K224" s="99"/>
    </row>
    <row r="225" spans="7:11" ht="12.75">
      <c r="G225" s="99"/>
      <c r="H225" s="1745"/>
      <c r="I225" s="99"/>
      <c r="J225" s="99"/>
      <c r="K225" s="99"/>
    </row>
    <row r="226" spans="7:11" ht="12.75">
      <c r="G226" s="99"/>
      <c r="H226" s="1745"/>
      <c r="I226" s="99"/>
      <c r="J226" s="99"/>
      <c r="K226" s="99"/>
    </row>
    <row r="227" spans="7:11" ht="12.75">
      <c r="G227" s="99"/>
      <c r="H227" s="1745"/>
      <c r="I227" s="99"/>
      <c r="J227" s="99"/>
      <c r="K227" s="99"/>
    </row>
    <row r="228" spans="7:11" ht="12.75">
      <c r="G228" s="99"/>
      <c r="H228" s="1745"/>
      <c r="I228" s="99"/>
      <c r="J228" s="99"/>
      <c r="K228" s="99"/>
    </row>
    <row r="229" spans="7:11" ht="12.75">
      <c r="G229" s="99"/>
      <c r="H229" s="1745"/>
      <c r="I229" s="99"/>
      <c r="J229" s="99"/>
      <c r="K229" s="99"/>
    </row>
    <row r="230" spans="7:11" ht="12.75">
      <c r="G230" s="99"/>
      <c r="H230" s="1745"/>
      <c r="I230" s="99"/>
      <c r="J230" s="99"/>
      <c r="K230" s="99"/>
    </row>
    <row r="231" spans="7:11" ht="12.75">
      <c r="G231" s="99"/>
      <c r="H231" s="1745"/>
      <c r="I231" s="99"/>
      <c r="J231" s="99"/>
      <c r="K231" s="99"/>
    </row>
    <row r="232" spans="7:11" ht="12.75">
      <c r="G232" s="99"/>
      <c r="H232" s="1745"/>
      <c r="I232" s="99"/>
      <c r="J232" s="99"/>
      <c r="K232" s="99"/>
    </row>
    <row r="233" spans="7:11" ht="12.75">
      <c r="G233" s="99"/>
      <c r="H233" s="1745"/>
      <c r="I233" s="99"/>
      <c r="J233" s="99"/>
      <c r="K233" s="99"/>
    </row>
    <row r="234" spans="7:11" ht="12.75">
      <c r="G234" s="99"/>
      <c r="H234" s="1745"/>
      <c r="I234" s="99"/>
      <c r="J234" s="99"/>
      <c r="K234" s="99"/>
    </row>
    <row r="235" spans="7:11" ht="12.75">
      <c r="G235" s="99"/>
      <c r="H235" s="1745"/>
      <c r="I235" s="99"/>
      <c r="J235" s="99"/>
      <c r="K235" s="99"/>
    </row>
    <row r="236" spans="7:11" ht="12.75">
      <c r="G236" s="99"/>
      <c r="H236" s="1745"/>
      <c r="I236" s="99"/>
      <c r="J236" s="99"/>
      <c r="K236" s="99"/>
    </row>
    <row r="237" spans="7:11" ht="12.75">
      <c r="G237" s="99"/>
      <c r="H237" s="1745"/>
      <c r="I237" s="99"/>
      <c r="J237" s="99"/>
      <c r="K237" s="99"/>
    </row>
    <row r="238" spans="7:11" ht="12.75">
      <c r="G238" s="99"/>
      <c r="H238" s="1745"/>
      <c r="I238" s="99"/>
      <c r="J238" s="99"/>
      <c r="K238" s="99"/>
    </row>
    <row r="239" spans="7:11" ht="12.75">
      <c r="G239" s="99"/>
      <c r="H239" s="1745"/>
      <c r="I239" s="99"/>
      <c r="J239" s="99"/>
      <c r="K239" s="99"/>
    </row>
    <row r="240" spans="7:11" ht="12.75">
      <c r="G240" s="99"/>
      <c r="H240" s="1745"/>
      <c r="I240" s="99"/>
      <c r="J240" s="99"/>
      <c r="K240" s="99"/>
    </row>
    <row r="241" spans="7:11" ht="12.75">
      <c r="G241" s="99"/>
      <c r="H241" s="1745"/>
      <c r="I241" s="99"/>
      <c r="J241" s="99"/>
      <c r="K241" s="99"/>
    </row>
    <row r="242" spans="7:11" ht="12.75">
      <c r="G242" s="99"/>
      <c r="H242" s="1745"/>
      <c r="I242" s="99"/>
      <c r="J242" s="99"/>
      <c r="K242" s="99"/>
    </row>
    <row r="243" spans="7:11" ht="12.75">
      <c r="G243" s="99"/>
      <c r="H243" s="1745"/>
      <c r="I243" s="99"/>
      <c r="J243" s="99"/>
      <c r="K243" s="99"/>
    </row>
    <row r="244" spans="7:11" ht="12.75">
      <c r="G244" s="99"/>
      <c r="H244" s="1745"/>
      <c r="I244" s="99"/>
      <c r="J244" s="99"/>
      <c r="K244" s="99"/>
    </row>
    <row r="245" spans="7:11" ht="12.75">
      <c r="G245" s="99"/>
      <c r="H245" s="1745"/>
      <c r="I245" s="99"/>
      <c r="J245" s="99"/>
      <c r="K245" s="99"/>
    </row>
    <row r="246" spans="7:11" ht="12.75">
      <c r="G246" s="99"/>
      <c r="H246" s="1745"/>
      <c r="I246" s="99"/>
      <c r="J246" s="99"/>
      <c r="K246" s="99"/>
    </row>
    <row r="247" spans="7:11" ht="12.75">
      <c r="G247" s="99"/>
      <c r="H247" s="1745"/>
      <c r="I247" s="99"/>
      <c r="J247" s="99"/>
      <c r="K247" s="99"/>
    </row>
    <row r="248" spans="7:11" ht="12.75">
      <c r="G248" s="99"/>
      <c r="H248" s="1745"/>
      <c r="I248" s="99"/>
      <c r="J248" s="99"/>
      <c r="K248" s="99"/>
    </row>
    <row r="249" spans="7:11" ht="12.75">
      <c r="G249" s="99"/>
      <c r="H249" s="1745"/>
      <c r="I249" s="99"/>
      <c r="J249" s="99"/>
      <c r="K249" s="99"/>
    </row>
    <row r="250" spans="7:11" ht="12.75">
      <c r="G250" s="99"/>
      <c r="H250" s="1745"/>
      <c r="I250" s="99"/>
      <c r="J250" s="99"/>
      <c r="K250" s="99"/>
    </row>
    <row r="251" spans="7:11" ht="12.75">
      <c r="G251" s="99"/>
      <c r="H251" s="1745"/>
      <c r="I251" s="99"/>
      <c r="J251" s="99"/>
      <c r="K251" s="99"/>
    </row>
    <row r="252" spans="7:11" ht="12.75">
      <c r="G252" s="99"/>
      <c r="H252" s="1745"/>
      <c r="I252" s="99"/>
      <c r="J252" s="99"/>
      <c r="K252" s="99"/>
    </row>
    <row r="253" spans="7:11" ht="12.75">
      <c r="G253" s="99"/>
      <c r="H253" s="1745"/>
      <c r="I253" s="99"/>
      <c r="J253" s="99"/>
      <c r="K253" s="99"/>
    </row>
    <row r="254" spans="7:11" ht="12.75">
      <c r="G254" s="99"/>
      <c r="H254" s="1745"/>
      <c r="I254" s="99"/>
      <c r="J254" s="99"/>
      <c r="K254" s="99"/>
    </row>
    <row r="255" spans="7:11" ht="12.75">
      <c r="G255" s="99"/>
      <c r="H255" s="1745"/>
      <c r="I255" s="99"/>
      <c r="J255" s="99"/>
      <c r="K255" s="99"/>
    </row>
    <row r="256" spans="7:11" ht="12.75">
      <c r="G256" s="99"/>
      <c r="H256" s="1745"/>
      <c r="I256" s="99"/>
      <c r="J256" s="99"/>
      <c r="K256" s="99"/>
    </row>
    <row r="257" spans="7:11" ht="12.75">
      <c r="G257" s="99"/>
      <c r="H257" s="1745"/>
      <c r="I257" s="99"/>
      <c r="J257" s="99"/>
      <c r="K257" s="99"/>
    </row>
    <row r="258" spans="7:11" ht="12.75">
      <c r="G258" s="99"/>
      <c r="H258" s="1745"/>
      <c r="I258" s="99"/>
      <c r="J258" s="99"/>
      <c r="K258" s="99"/>
    </row>
    <row r="259" spans="7:11" ht="12.75">
      <c r="G259" s="99"/>
      <c r="H259" s="1745"/>
      <c r="I259" s="99"/>
      <c r="J259" s="99"/>
      <c r="K259" s="99"/>
    </row>
    <row r="260" spans="7:11" ht="12.75">
      <c r="G260" s="99"/>
      <c r="H260" s="1745"/>
      <c r="I260" s="99"/>
      <c r="J260" s="99"/>
      <c r="K260" s="99"/>
    </row>
    <row r="261" spans="7:11" ht="12.75">
      <c r="G261" s="99"/>
      <c r="H261" s="1745"/>
      <c r="I261" s="99"/>
      <c r="J261" s="99"/>
      <c r="K261" s="99"/>
    </row>
    <row r="262" spans="7:11" ht="12.75">
      <c r="G262" s="99"/>
      <c r="H262" s="1745"/>
      <c r="I262" s="99"/>
      <c r="J262" s="99"/>
      <c r="K262" s="99"/>
    </row>
    <row r="263" spans="7:11" ht="12.75">
      <c r="G263" s="99"/>
      <c r="H263" s="1745"/>
      <c r="I263" s="99"/>
      <c r="J263" s="99"/>
      <c r="K263" s="99"/>
    </row>
    <row r="264" spans="7:11" ht="12.75">
      <c r="G264" s="99"/>
      <c r="H264" s="1745"/>
      <c r="I264" s="99"/>
      <c r="J264" s="99"/>
      <c r="K264" s="99"/>
    </row>
    <row r="265" spans="7:11" ht="12.75">
      <c r="G265" s="99"/>
      <c r="H265" s="1745"/>
      <c r="I265" s="99"/>
      <c r="J265" s="99"/>
      <c r="K265" s="99"/>
    </row>
    <row r="266" spans="7:11" ht="12.75">
      <c r="G266" s="99"/>
      <c r="H266" s="1745"/>
      <c r="I266" s="99"/>
      <c r="J266" s="99"/>
      <c r="K266" s="99"/>
    </row>
    <row r="267" spans="7:11" ht="12.75">
      <c r="G267" s="99"/>
      <c r="H267" s="1745"/>
      <c r="I267" s="99"/>
      <c r="J267" s="99"/>
      <c r="K267" s="99"/>
    </row>
    <row r="268" spans="7:11" ht="12.75">
      <c r="G268" s="99"/>
      <c r="H268" s="1745"/>
      <c r="I268" s="99"/>
      <c r="J268" s="99"/>
      <c r="K268" s="99"/>
    </row>
    <row r="269" spans="7:11" ht="12.75">
      <c r="G269" s="99"/>
      <c r="H269" s="1745"/>
      <c r="I269" s="99"/>
      <c r="J269" s="99"/>
      <c r="K269" s="99"/>
    </row>
    <row r="270" spans="7:11" ht="12.75">
      <c r="G270" s="99"/>
      <c r="H270" s="1745"/>
      <c r="I270" s="99"/>
      <c r="J270" s="99"/>
      <c r="K270" s="99"/>
    </row>
    <row r="271" spans="7:11" ht="12.75">
      <c r="G271" s="99"/>
      <c r="H271" s="1745"/>
      <c r="I271" s="99"/>
      <c r="J271" s="99"/>
      <c r="K271" s="99"/>
    </row>
    <row r="272" spans="7:11" ht="12.75">
      <c r="G272" s="99"/>
      <c r="H272" s="1745"/>
      <c r="I272" s="99"/>
      <c r="J272" s="99"/>
      <c r="K272" s="99"/>
    </row>
    <row r="273" spans="7:11" ht="12.75">
      <c r="G273" s="99"/>
      <c r="H273" s="1745"/>
      <c r="I273" s="99"/>
      <c r="J273" s="99"/>
      <c r="K273" s="99"/>
    </row>
    <row r="274" spans="7:11" ht="12.75">
      <c r="G274" s="99"/>
      <c r="H274" s="1745"/>
      <c r="I274" s="99"/>
      <c r="J274" s="99"/>
      <c r="K274" s="99"/>
    </row>
    <row r="275" spans="7:11" ht="12.75">
      <c r="G275" s="99"/>
      <c r="H275" s="1745"/>
      <c r="I275" s="99"/>
      <c r="J275" s="99"/>
      <c r="K275" s="99"/>
    </row>
    <row r="276" spans="7:11" ht="12.75">
      <c r="G276" s="99"/>
      <c r="H276" s="1745"/>
      <c r="I276" s="99"/>
      <c r="J276" s="99"/>
      <c r="K276" s="99"/>
    </row>
    <row r="277" spans="7:11" ht="12.75">
      <c r="G277" s="99"/>
      <c r="H277" s="1745"/>
      <c r="I277" s="99"/>
      <c r="J277" s="99"/>
      <c r="K277" s="99"/>
    </row>
    <row r="278" spans="7:11" ht="12.75">
      <c r="G278" s="99"/>
      <c r="H278" s="1745"/>
      <c r="I278" s="99"/>
      <c r="J278" s="99"/>
      <c r="K278" s="99"/>
    </row>
    <row r="279" spans="7:11" ht="12.75">
      <c r="G279" s="99"/>
      <c r="H279" s="1745"/>
      <c r="I279" s="99"/>
      <c r="J279" s="99"/>
      <c r="K279" s="99"/>
    </row>
    <row r="280" spans="7:11" ht="12.75">
      <c r="G280" s="99"/>
      <c r="H280" s="1745"/>
      <c r="I280" s="99"/>
      <c r="J280" s="99"/>
      <c r="K280" s="99"/>
    </row>
    <row r="281" spans="7:11" ht="12.75">
      <c r="G281" s="99"/>
      <c r="H281" s="1745"/>
      <c r="I281" s="99"/>
      <c r="J281" s="99"/>
      <c r="K281" s="99"/>
    </row>
    <row r="282" spans="7:11" ht="12.75">
      <c r="G282" s="99"/>
      <c r="H282" s="1745"/>
      <c r="I282" s="99"/>
      <c r="J282" s="99"/>
      <c r="K282" s="99"/>
    </row>
    <row r="283" spans="7:11" ht="12.75">
      <c r="G283" s="99"/>
      <c r="H283" s="1745"/>
      <c r="I283" s="99"/>
      <c r="J283" s="99"/>
      <c r="K283" s="99"/>
    </row>
    <row r="284" spans="7:11" ht="12.75">
      <c r="G284" s="99"/>
      <c r="H284" s="1745"/>
      <c r="I284" s="99"/>
      <c r="J284" s="99"/>
      <c r="K284" s="99"/>
    </row>
    <row r="285" spans="7:11" ht="12.75">
      <c r="G285" s="99"/>
      <c r="H285" s="1745"/>
      <c r="I285" s="99"/>
      <c r="J285" s="99"/>
      <c r="K285" s="99"/>
    </row>
    <row r="286" spans="7:11" ht="12.75">
      <c r="G286" s="99"/>
      <c r="H286" s="1745"/>
      <c r="I286" s="99"/>
      <c r="J286" s="99"/>
      <c r="K286" s="99"/>
    </row>
    <row r="287" spans="7:11" ht="12.75">
      <c r="G287" s="99"/>
      <c r="H287" s="1745"/>
      <c r="I287" s="99"/>
      <c r="J287" s="99"/>
      <c r="K287" s="99"/>
    </row>
    <row r="288" spans="7:11" ht="12.75">
      <c r="G288" s="99"/>
      <c r="H288" s="1745"/>
      <c r="I288" s="99"/>
      <c r="J288" s="99"/>
      <c r="K288" s="99"/>
    </row>
    <row r="289" spans="7:11" ht="12.75">
      <c r="G289" s="99"/>
      <c r="H289" s="1745"/>
      <c r="I289" s="99"/>
      <c r="J289" s="99"/>
      <c r="K289" s="99"/>
    </row>
    <row r="290" spans="7:11" ht="12.75">
      <c r="G290" s="99"/>
      <c r="H290" s="1745"/>
      <c r="I290" s="99"/>
      <c r="J290" s="99"/>
      <c r="K290" s="99"/>
    </row>
    <row r="291" spans="7:11" ht="12.75">
      <c r="G291" s="99"/>
      <c r="H291" s="1745"/>
      <c r="I291" s="99"/>
      <c r="J291" s="99"/>
      <c r="K291" s="99"/>
    </row>
    <row r="292" spans="7:11" ht="12.75">
      <c r="G292" s="99"/>
      <c r="H292" s="1745"/>
      <c r="I292" s="99"/>
      <c r="J292" s="99"/>
      <c r="K292" s="99"/>
    </row>
    <row r="293" spans="7:11" ht="12.75">
      <c r="G293" s="99"/>
      <c r="H293" s="1745"/>
      <c r="I293" s="99"/>
      <c r="J293" s="99"/>
      <c r="K293" s="99"/>
    </row>
    <row r="294" spans="7:11" ht="12.75">
      <c r="G294" s="99"/>
      <c r="H294" s="1745"/>
      <c r="I294" s="99"/>
      <c r="J294" s="99"/>
      <c r="K294" s="99"/>
    </row>
    <row r="295" spans="7:11" ht="12.75">
      <c r="G295" s="99"/>
      <c r="H295" s="1745"/>
      <c r="I295" s="99"/>
      <c r="J295" s="99"/>
      <c r="K295" s="99"/>
    </row>
    <row r="296" spans="7:11" ht="12.75">
      <c r="G296" s="99"/>
      <c r="H296" s="1745"/>
      <c r="I296" s="99"/>
      <c r="J296" s="99"/>
      <c r="K296" s="99"/>
    </row>
    <row r="297" spans="7:11" ht="12.75">
      <c r="G297" s="99"/>
      <c r="H297" s="1745"/>
      <c r="I297" s="99"/>
      <c r="J297" s="99"/>
      <c r="K297" s="99"/>
    </row>
    <row r="298" spans="7:11" ht="12.75">
      <c r="G298" s="99"/>
      <c r="H298" s="1745"/>
      <c r="I298" s="99"/>
      <c r="J298" s="99"/>
      <c r="K298" s="99"/>
    </row>
    <row r="299" spans="7:11" ht="12.75">
      <c r="G299" s="99"/>
      <c r="H299" s="1745"/>
      <c r="I299" s="99"/>
      <c r="J299" s="99"/>
      <c r="K299" s="99"/>
    </row>
    <row r="300" spans="7:11" ht="12.75">
      <c r="G300" s="99"/>
      <c r="H300" s="1745"/>
      <c r="I300" s="99"/>
      <c r="J300" s="99"/>
      <c r="K300" s="99"/>
    </row>
    <row r="301" spans="7:11" ht="12.75">
      <c r="G301" s="99"/>
      <c r="H301" s="1745"/>
      <c r="I301" s="99"/>
      <c r="J301" s="99"/>
      <c r="K301" s="99"/>
    </row>
    <row r="302" spans="7:11" ht="12.75">
      <c r="G302" s="99"/>
      <c r="H302" s="1745"/>
      <c r="I302" s="99"/>
      <c r="J302" s="99"/>
      <c r="K302" s="99"/>
    </row>
    <row r="303" spans="7:11" ht="12.75">
      <c r="G303" s="99"/>
      <c r="H303" s="1745"/>
      <c r="I303" s="99"/>
      <c r="J303" s="99"/>
      <c r="K303" s="99"/>
    </row>
    <row r="304" spans="7:11" ht="12.75">
      <c r="G304" s="99"/>
      <c r="H304" s="1745"/>
      <c r="I304" s="99"/>
      <c r="J304" s="99"/>
      <c r="K304" s="99"/>
    </row>
    <row r="305" spans="7:11" ht="12.75">
      <c r="G305" s="99"/>
      <c r="H305" s="1745"/>
      <c r="I305" s="99"/>
      <c r="J305" s="99"/>
      <c r="K305" s="99"/>
    </row>
    <row r="306" spans="7:11" ht="12.75">
      <c r="G306" s="99"/>
      <c r="H306" s="1745"/>
      <c r="I306" s="99"/>
      <c r="J306" s="99"/>
      <c r="K306" s="99"/>
    </row>
    <row r="307" spans="7:11" ht="12.75">
      <c r="G307" s="99"/>
      <c r="H307" s="1745"/>
      <c r="I307" s="99"/>
      <c r="J307" s="99"/>
      <c r="K307" s="99"/>
    </row>
    <row r="308" spans="7:11" ht="12.75">
      <c r="G308" s="99"/>
      <c r="H308" s="1745"/>
      <c r="I308" s="99"/>
      <c r="J308" s="99"/>
      <c r="K308" s="99"/>
    </row>
    <row r="309" spans="7:11" ht="12.75">
      <c r="G309" s="99"/>
      <c r="H309" s="1745"/>
      <c r="I309" s="99"/>
      <c r="J309" s="99"/>
      <c r="K309" s="99"/>
    </row>
    <row r="310" spans="7:11" ht="12.75">
      <c r="G310" s="99"/>
      <c r="H310" s="1745"/>
      <c r="I310" s="99"/>
      <c r="J310" s="99"/>
      <c r="K310" s="99"/>
    </row>
    <row r="311" spans="7:11" ht="12.75">
      <c r="G311" s="99"/>
      <c r="H311" s="1745"/>
      <c r="I311" s="99"/>
      <c r="J311" s="99"/>
      <c r="K311" s="99"/>
    </row>
    <row r="312" spans="7:11" ht="12.75">
      <c r="G312" s="99"/>
      <c r="H312" s="1745"/>
      <c r="I312" s="99"/>
      <c r="J312" s="99"/>
      <c r="K312" s="99"/>
    </row>
    <row r="313" spans="7:11" ht="12.75">
      <c r="G313" s="99"/>
      <c r="H313" s="1745"/>
      <c r="I313" s="99"/>
      <c r="J313" s="99"/>
      <c r="K313" s="99"/>
    </row>
    <row r="314" spans="7:11" ht="12.75">
      <c r="G314" s="99"/>
      <c r="H314" s="1745"/>
      <c r="I314" s="99"/>
      <c r="J314" s="99"/>
      <c r="K314" s="99"/>
    </row>
    <row r="315" spans="7:11" ht="12.75">
      <c r="G315" s="99"/>
      <c r="H315" s="1745"/>
      <c r="I315" s="99"/>
      <c r="J315" s="99"/>
      <c r="K315" s="99"/>
    </row>
    <row r="316" spans="7:11" ht="12.75">
      <c r="G316" s="99"/>
      <c r="H316" s="1745"/>
      <c r="I316" s="99"/>
      <c r="J316" s="99"/>
      <c r="K316" s="99"/>
    </row>
    <row r="317" spans="7:11" ht="12.75">
      <c r="G317" s="99"/>
      <c r="H317" s="1745"/>
      <c r="I317" s="99"/>
      <c r="J317" s="99"/>
      <c r="K317" s="99"/>
    </row>
    <row r="318" spans="7:11" ht="12.75">
      <c r="G318" s="99"/>
      <c r="H318" s="1745"/>
      <c r="I318" s="99"/>
      <c r="J318" s="99"/>
      <c r="K318" s="99"/>
    </row>
    <row r="319" spans="7:11" ht="12.75">
      <c r="G319" s="99"/>
      <c r="H319" s="1745"/>
      <c r="I319" s="99"/>
      <c r="J319" s="99"/>
      <c r="K319" s="99"/>
    </row>
    <row r="320" spans="7:11" ht="12.75">
      <c r="G320" s="99"/>
      <c r="H320" s="1745"/>
      <c r="I320" s="99"/>
      <c r="J320" s="99"/>
      <c r="K320" s="99"/>
    </row>
    <row r="321" spans="7:11" ht="12.75">
      <c r="G321" s="99"/>
      <c r="H321" s="1745"/>
      <c r="I321" s="99"/>
      <c r="J321" s="99"/>
      <c r="K321" s="99"/>
    </row>
    <row r="322" spans="7:11" ht="12.75">
      <c r="G322" s="99"/>
      <c r="H322" s="1745"/>
      <c r="I322" s="99"/>
      <c r="J322" s="99"/>
      <c r="K322" s="99"/>
    </row>
    <row r="323" spans="7:11" ht="12.75">
      <c r="G323" s="99"/>
      <c r="H323" s="1745"/>
      <c r="I323" s="99"/>
      <c r="J323" s="99"/>
      <c r="K323" s="99"/>
    </row>
    <row r="324" spans="7:11" ht="12.75">
      <c r="G324" s="99"/>
      <c r="H324" s="1745"/>
      <c r="I324" s="99"/>
      <c r="J324" s="99"/>
      <c r="K324" s="99"/>
    </row>
    <row r="325" spans="7:11" ht="12.75">
      <c r="G325" s="99"/>
      <c r="H325" s="1745"/>
      <c r="I325" s="99"/>
      <c r="J325" s="99"/>
      <c r="K325" s="99"/>
    </row>
    <row r="326" spans="7:11" ht="12.75">
      <c r="G326" s="99"/>
      <c r="H326" s="1745"/>
      <c r="I326" s="99"/>
      <c r="J326" s="99"/>
      <c r="K326" s="99"/>
    </row>
    <row r="327" spans="7:11" ht="12.75">
      <c r="G327" s="99"/>
      <c r="H327" s="1745"/>
      <c r="I327" s="99"/>
      <c r="J327" s="99"/>
      <c r="K327" s="99"/>
    </row>
    <row r="328" spans="7:11" ht="12.75">
      <c r="G328" s="99"/>
      <c r="H328" s="1745"/>
      <c r="I328" s="99"/>
      <c r="J328" s="99"/>
      <c r="K328" s="99"/>
    </row>
    <row r="329" spans="7:11" ht="12.75">
      <c r="G329" s="99"/>
      <c r="H329" s="1745"/>
      <c r="I329" s="99"/>
      <c r="J329" s="99"/>
      <c r="K329" s="99"/>
    </row>
    <row r="330" spans="7:11" ht="12.75">
      <c r="G330" s="99"/>
      <c r="H330" s="1745"/>
      <c r="I330" s="99"/>
      <c r="J330" s="99"/>
      <c r="K330" s="99"/>
    </row>
    <row r="331" spans="7:11" ht="12.75">
      <c r="G331" s="99"/>
      <c r="H331" s="1745"/>
      <c r="I331" s="99"/>
      <c r="J331" s="99"/>
      <c r="K331" s="99"/>
    </row>
    <row r="332" spans="7:11" ht="12.75">
      <c r="G332" s="99"/>
      <c r="H332" s="1745"/>
      <c r="I332" s="99"/>
      <c r="J332" s="99"/>
      <c r="K332" s="99"/>
    </row>
    <row r="333" spans="7:11" ht="12.75">
      <c r="G333" s="99"/>
      <c r="H333" s="1745"/>
      <c r="I333" s="99"/>
      <c r="J333" s="99"/>
      <c r="K333" s="99"/>
    </row>
    <row r="334" spans="7:11" ht="12.75">
      <c r="G334" s="99"/>
      <c r="H334" s="1745"/>
      <c r="I334" s="99"/>
      <c r="J334" s="99"/>
      <c r="K334" s="99"/>
    </row>
    <row r="335" spans="7:11" ht="12.75">
      <c r="G335" s="99"/>
      <c r="H335" s="1745"/>
      <c r="I335" s="99"/>
      <c r="J335" s="99"/>
      <c r="K335" s="99"/>
    </row>
    <row r="336" spans="7:11" ht="12.75">
      <c r="G336" s="99"/>
      <c r="H336" s="1745"/>
      <c r="I336" s="99"/>
      <c r="J336" s="99"/>
      <c r="K336" s="99"/>
    </row>
    <row r="337" spans="7:11" ht="12.75">
      <c r="G337" s="99"/>
      <c r="H337" s="1745"/>
      <c r="I337" s="99"/>
      <c r="J337" s="99"/>
      <c r="K337" s="99"/>
    </row>
    <row r="338" spans="7:11" ht="12.75">
      <c r="G338" s="99"/>
      <c r="H338" s="1745"/>
      <c r="I338" s="99"/>
      <c r="J338" s="99"/>
      <c r="K338" s="99"/>
    </row>
    <row r="339" spans="7:11" ht="12.75">
      <c r="G339" s="99"/>
      <c r="H339" s="1745"/>
      <c r="I339" s="99"/>
      <c r="J339" s="99"/>
      <c r="K339" s="99"/>
    </row>
    <row r="340" spans="7:11" ht="12.75">
      <c r="G340" s="99"/>
      <c r="H340" s="1745"/>
      <c r="I340" s="99"/>
      <c r="J340" s="99"/>
      <c r="K340" s="99"/>
    </row>
    <row r="341" spans="7:11" ht="12.75">
      <c r="G341" s="99"/>
      <c r="H341" s="1745"/>
      <c r="I341" s="99"/>
      <c r="J341" s="99"/>
      <c r="K341" s="99"/>
    </row>
    <row r="342" spans="7:11" ht="12.75">
      <c r="G342" s="99"/>
      <c r="H342" s="1745"/>
      <c r="I342" s="99"/>
      <c r="J342" s="99"/>
      <c r="K342" s="99"/>
    </row>
    <row r="343" spans="7:11" ht="12.75">
      <c r="G343" s="99"/>
      <c r="H343" s="1745"/>
      <c r="I343" s="99"/>
      <c r="J343" s="99"/>
      <c r="K343" s="99"/>
    </row>
    <row r="344" spans="7:11" ht="12.75">
      <c r="G344" s="99"/>
      <c r="H344" s="1745"/>
      <c r="I344" s="99"/>
      <c r="J344" s="99"/>
      <c r="K344" s="99"/>
    </row>
    <row r="345" spans="7:11" ht="12.75">
      <c r="G345" s="99"/>
      <c r="H345" s="1745"/>
      <c r="I345" s="99"/>
      <c r="J345" s="99"/>
      <c r="K345" s="99"/>
    </row>
    <row r="346" spans="7:11" ht="12.75">
      <c r="G346" s="99"/>
      <c r="H346" s="1745"/>
      <c r="I346" s="99"/>
      <c r="J346" s="99"/>
      <c r="K346" s="99"/>
    </row>
    <row r="347" spans="7:11" ht="12.75">
      <c r="G347" s="99"/>
      <c r="H347" s="1745"/>
      <c r="I347" s="99"/>
      <c r="J347" s="99"/>
      <c r="K347" s="99"/>
    </row>
    <row r="348" spans="7:11" ht="12.75">
      <c r="G348" s="99"/>
      <c r="H348" s="1745"/>
      <c r="I348" s="99"/>
      <c r="J348" s="99"/>
      <c r="K348" s="99"/>
    </row>
    <row r="349" spans="7:11" ht="12.75">
      <c r="G349" s="99"/>
      <c r="H349" s="1745"/>
      <c r="I349" s="99"/>
      <c r="J349" s="99"/>
      <c r="K349" s="99"/>
    </row>
    <row r="350" spans="7:11" ht="12.75">
      <c r="G350" s="99"/>
      <c r="H350" s="1745"/>
      <c r="I350" s="99"/>
      <c r="J350" s="99"/>
      <c r="K350" s="99"/>
    </row>
    <row r="351" spans="7:11" ht="12.75">
      <c r="G351" s="99"/>
      <c r="H351" s="1745"/>
      <c r="I351" s="99"/>
      <c r="J351" s="99"/>
      <c r="K351" s="99"/>
    </row>
    <row r="352" spans="7:11" ht="12.75">
      <c r="G352" s="99"/>
      <c r="H352" s="1745"/>
      <c r="I352" s="99"/>
      <c r="J352" s="99"/>
      <c r="K352" s="99"/>
    </row>
    <row r="353" spans="7:11" ht="12.75">
      <c r="G353" s="99"/>
      <c r="H353" s="1745"/>
      <c r="I353" s="99"/>
      <c r="J353" s="99"/>
      <c r="K353" s="99"/>
    </row>
    <row r="354" spans="7:11" ht="12.75">
      <c r="G354" s="99"/>
      <c r="H354" s="1745"/>
      <c r="I354" s="99"/>
      <c r="J354" s="99"/>
      <c r="K354" s="99"/>
    </row>
    <row r="355" spans="7:11" ht="12.75">
      <c r="G355" s="99"/>
      <c r="H355" s="1745"/>
      <c r="I355" s="99"/>
      <c r="J355" s="99"/>
      <c r="K355" s="99"/>
    </row>
    <row r="356" spans="7:11" ht="12.75">
      <c r="G356" s="99"/>
      <c r="H356" s="1745"/>
      <c r="I356" s="99"/>
      <c r="J356" s="99"/>
      <c r="K356" s="99"/>
    </row>
    <row r="357" spans="7:11" ht="12.75">
      <c r="G357" s="99"/>
      <c r="H357" s="1745"/>
      <c r="I357" s="99"/>
      <c r="J357" s="99"/>
      <c r="K357" s="99"/>
    </row>
    <row r="358" spans="7:11" ht="12.75">
      <c r="G358" s="99"/>
      <c r="H358" s="1745"/>
      <c r="I358" s="99"/>
      <c r="J358" s="99"/>
      <c r="K358" s="99"/>
    </row>
    <row r="359" spans="7:11" ht="12.75">
      <c r="G359" s="99"/>
      <c r="H359" s="1745"/>
      <c r="I359" s="99"/>
      <c r="J359" s="99"/>
      <c r="K359" s="99"/>
    </row>
    <row r="360" spans="7:11" ht="12.75">
      <c r="G360" s="99"/>
      <c r="H360" s="1745"/>
      <c r="I360" s="99"/>
      <c r="J360" s="99"/>
      <c r="K360" s="99"/>
    </row>
    <row r="361" spans="7:11" ht="12.75">
      <c r="G361" s="99"/>
      <c r="H361" s="1745"/>
      <c r="I361" s="99"/>
      <c r="J361" s="99"/>
      <c r="K361" s="99"/>
    </row>
    <row r="362" spans="7:11" ht="12.75">
      <c r="G362" s="99"/>
      <c r="H362" s="1745"/>
      <c r="I362" s="99"/>
      <c r="J362" s="99"/>
      <c r="K362" s="99"/>
    </row>
    <row r="363" spans="7:11" ht="12.75">
      <c r="G363" s="99"/>
      <c r="H363" s="1745"/>
      <c r="I363" s="99"/>
      <c r="J363" s="99"/>
      <c r="K363" s="99"/>
    </row>
    <row r="364" spans="7:11" ht="12.75">
      <c r="G364" s="99"/>
      <c r="H364" s="1745"/>
      <c r="I364" s="99"/>
      <c r="J364" s="99"/>
      <c r="K364" s="99"/>
    </row>
    <row r="365" spans="7:11" ht="12.75">
      <c r="G365" s="99"/>
      <c r="H365" s="1745"/>
      <c r="I365" s="99"/>
      <c r="J365" s="99"/>
      <c r="K365" s="99"/>
    </row>
    <row r="366" spans="7:11" ht="12.75">
      <c r="G366" s="99"/>
      <c r="H366" s="1745"/>
      <c r="I366" s="99"/>
      <c r="J366" s="99"/>
      <c r="K366" s="99"/>
    </row>
    <row r="367" spans="7:11" ht="12.75">
      <c r="G367" s="99"/>
      <c r="H367" s="1745"/>
      <c r="I367" s="99"/>
      <c r="J367" s="99"/>
      <c r="K367" s="99"/>
    </row>
    <row r="368" spans="7:11" ht="12.75">
      <c r="G368" s="99"/>
      <c r="H368" s="1745"/>
      <c r="I368" s="99"/>
      <c r="J368" s="99"/>
      <c r="K368" s="99"/>
    </row>
    <row r="369" spans="7:11" ht="12.75">
      <c r="G369" s="99"/>
      <c r="H369" s="1745"/>
      <c r="I369" s="99"/>
      <c r="J369" s="99"/>
      <c r="K369" s="99"/>
    </row>
    <row r="370" spans="7:11" ht="12.75">
      <c r="G370" s="99"/>
      <c r="H370" s="1745"/>
      <c r="I370" s="99"/>
      <c r="J370" s="99"/>
      <c r="K370" s="99"/>
    </row>
    <row r="371" spans="7:11" ht="12.75">
      <c r="G371" s="99"/>
      <c r="H371" s="1745"/>
      <c r="I371" s="99"/>
      <c r="J371" s="99"/>
      <c r="K371" s="99"/>
    </row>
    <row r="372" spans="7:11" ht="12.75">
      <c r="G372" s="99"/>
      <c r="H372" s="1745"/>
      <c r="I372" s="99"/>
      <c r="J372" s="99"/>
      <c r="K372" s="99"/>
    </row>
    <row r="373" spans="7:11" ht="12.75">
      <c r="G373" s="99"/>
      <c r="H373" s="1745"/>
      <c r="I373" s="99"/>
      <c r="J373" s="99"/>
      <c r="K373" s="99"/>
    </row>
    <row r="374" spans="7:11" ht="12.75">
      <c r="G374" s="99"/>
      <c r="H374" s="1745"/>
      <c r="I374" s="99"/>
      <c r="J374" s="99"/>
      <c r="K374" s="99"/>
    </row>
    <row r="375" spans="7:11" ht="12.75">
      <c r="G375" s="99"/>
      <c r="H375" s="1745"/>
      <c r="I375" s="99"/>
      <c r="J375" s="99"/>
      <c r="K375" s="99"/>
    </row>
    <row r="376" spans="7:11" ht="12.75">
      <c r="G376" s="99"/>
      <c r="H376" s="1745"/>
      <c r="I376" s="99"/>
      <c r="J376" s="99"/>
      <c r="K376" s="99"/>
    </row>
    <row r="377" spans="7:11" ht="12.75">
      <c r="G377" s="99"/>
      <c r="H377" s="1745"/>
      <c r="I377" s="99"/>
      <c r="J377" s="99"/>
      <c r="K377" s="99"/>
    </row>
    <row r="378" spans="7:11" ht="12.75">
      <c r="G378" s="99"/>
      <c r="H378" s="1745"/>
      <c r="I378" s="99"/>
      <c r="J378" s="99"/>
      <c r="K378" s="99"/>
    </row>
    <row r="379" spans="7:11" ht="12.75">
      <c r="G379" s="99"/>
      <c r="H379" s="1745"/>
      <c r="I379" s="99"/>
      <c r="J379" s="99"/>
      <c r="K379" s="99"/>
    </row>
    <row r="380" spans="7:11" ht="12.75">
      <c r="G380" s="99"/>
      <c r="H380" s="1745"/>
      <c r="I380" s="99"/>
      <c r="J380" s="99"/>
      <c r="K380" s="99"/>
    </row>
    <row r="381" spans="7:11" ht="12.75">
      <c r="G381" s="99"/>
      <c r="H381" s="1745"/>
      <c r="I381" s="99"/>
      <c r="J381" s="99"/>
      <c r="K381" s="99"/>
    </row>
    <row r="382" spans="7:11" ht="12.75">
      <c r="G382" s="99"/>
      <c r="H382" s="1745"/>
      <c r="I382" s="99"/>
      <c r="J382" s="99"/>
      <c r="K382" s="99"/>
    </row>
    <row r="383" spans="7:11" ht="12.75">
      <c r="G383" s="99"/>
      <c r="H383" s="1745"/>
      <c r="I383" s="99"/>
      <c r="J383" s="99"/>
      <c r="K383" s="99"/>
    </row>
    <row r="384" spans="7:11" ht="12.75">
      <c r="G384" s="99"/>
      <c r="H384" s="1745"/>
      <c r="I384" s="99"/>
      <c r="J384" s="99"/>
      <c r="K384" s="99"/>
    </row>
    <row r="385" spans="7:11" ht="12.75">
      <c r="G385" s="99"/>
      <c r="H385" s="1745"/>
      <c r="I385" s="99"/>
      <c r="J385" s="99"/>
      <c r="K385" s="99"/>
    </row>
    <row r="386" spans="7:11" ht="12.75">
      <c r="G386" s="99"/>
      <c r="H386" s="1745"/>
      <c r="I386" s="99"/>
      <c r="J386" s="99"/>
      <c r="K386" s="99"/>
    </row>
    <row r="387" spans="7:11" ht="12.75">
      <c r="G387" s="99"/>
      <c r="H387" s="1745"/>
      <c r="I387" s="99"/>
      <c r="J387" s="99"/>
      <c r="K387" s="99"/>
    </row>
    <row r="388" spans="7:11" ht="12.75">
      <c r="G388" s="99"/>
      <c r="H388" s="1745"/>
      <c r="I388" s="99"/>
      <c r="J388" s="99"/>
      <c r="K388" s="99"/>
    </row>
    <row r="389" spans="7:11" ht="12.75">
      <c r="G389" s="99"/>
      <c r="H389" s="1745"/>
      <c r="I389" s="99"/>
      <c r="J389" s="99"/>
      <c r="K389" s="99"/>
    </row>
    <row r="390" spans="7:11" ht="12.75">
      <c r="G390" s="99"/>
      <c r="H390" s="1745"/>
      <c r="I390" s="99"/>
      <c r="J390" s="99"/>
      <c r="K390" s="99"/>
    </row>
    <row r="391" spans="7:11" ht="12.75">
      <c r="G391" s="99"/>
      <c r="H391" s="1745"/>
      <c r="I391" s="99"/>
      <c r="J391" s="99"/>
      <c r="K391" s="99"/>
    </row>
    <row r="392" spans="7:11" ht="12.75">
      <c r="G392" s="99"/>
      <c r="H392" s="1745"/>
      <c r="I392" s="99"/>
      <c r="J392" s="99"/>
      <c r="K392" s="99"/>
    </row>
    <row r="393" spans="7:11" ht="12.75">
      <c r="G393" s="99"/>
      <c r="H393" s="1745"/>
      <c r="I393" s="99"/>
      <c r="J393" s="99"/>
      <c r="K393" s="99"/>
    </row>
    <row r="394" spans="7:11" ht="12.75">
      <c r="G394" s="99"/>
      <c r="H394" s="1745"/>
      <c r="I394" s="99"/>
      <c r="J394" s="99"/>
      <c r="K394" s="99"/>
    </row>
    <row r="395" spans="7:11" ht="12.75">
      <c r="G395" s="99"/>
      <c r="H395" s="1745"/>
      <c r="I395" s="99"/>
      <c r="J395" s="99"/>
      <c r="K395" s="99"/>
    </row>
    <row r="396" spans="7:11" ht="12.75">
      <c r="G396" s="99"/>
      <c r="H396" s="1745"/>
      <c r="I396" s="99"/>
      <c r="J396" s="99"/>
      <c r="K396" s="99"/>
    </row>
    <row r="397" spans="7:11" ht="12.75">
      <c r="G397" s="99"/>
      <c r="H397" s="1745"/>
      <c r="I397" s="99"/>
      <c r="J397" s="99"/>
      <c r="K397" s="99"/>
    </row>
    <row r="398" spans="7:11" ht="12.75">
      <c r="G398" s="99"/>
      <c r="H398" s="1745"/>
      <c r="I398" s="99"/>
      <c r="J398" s="99"/>
      <c r="K398" s="99"/>
    </row>
    <row r="399" spans="7:11" ht="12.75">
      <c r="G399" s="99"/>
      <c r="H399" s="1745"/>
      <c r="I399" s="99"/>
      <c r="J399" s="99"/>
      <c r="K399" s="99"/>
    </row>
    <row r="400" spans="7:11" ht="12.75">
      <c r="G400" s="99"/>
      <c r="H400" s="1745"/>
      <c r="I400" s="99"/>
      <c r="J400" s="99"/>
      <c r="K400" s="99"/>
    </row>
    <row r="401" spans="7:11" ht="12.75">
      <c r="G401" s="99"/>
      <c r="H401" s="1745"/>
      <c r="I401" s="99"/>
      <c r="J401" s="99"/>
      <c r="K401" s="99"/>
    </row>
    <row r="402" spans="7:11" ht="12.75">
      <c r="G402" s="99"/>
      <c r="H402" s="1745"/>
      <c r="I402" s="99"/>
      <c r="J402" s="99"/>
      <c r="K402" s="99"/>
    </row>
    <row r="403" spans="7:11" ht="12.75">
      <c r="G403" s="99"/>
      <c r="H403" s="1745"/>
      <c r="I403" s="99"/>
      <c r="J403" s="99"/>
      <c r="K403" s="99"/>
    </row>
    <row r="404" spans="7:11" ht="12.75">
      <c r="G404" s="99"/>
      <c r="H404" s="1745"/>
      <c r="I404" s="99"/>
      <c r="J404" s="99"/>
      <c r="K404" s="99"/>
    </row>
    <row r="405" spans="7:11" ht="12.75">
      <c r="G405" s="99"/>
      <c r="H405" s="1745"/>
      <c r="I405" s="99"/>
      <c r="J405" s="99"/>
      <c r="K405" s="99"/>
    </row>
    <row r="406" spans="7:11" ht="12.75">
      <c r="G406" s="99"/>
      <c r="H406" s="1745"/>
      <c r="I406" s="99"/>
      <c r="J406" s="99"/>
      <c r="K406" s="99"/>
    </row>
    <row r="407" spans="7:11" ht="12.75">
      <c r="G407" s="99"/>
      <c r="H407" s="1745"/>
      <c r="I407" s="99"/>
      <c r="J407" s="99"/>
      <c r="K407" s="99"/>
    </row>
    <row r="408" spans="7:11" ht="12.75">
      <c r="G408" s="99"/>
      <c r="H408" s="1745"/>
      <c r="I408" s="99"/>
      <c r="J408" s="99"/>
      <c r="K408" s="99"/>
    </row>
    <row r="409" spans="7:11" ht="12.75">
      <c r="G409" s="99"/>
      <c r="H409" s="1745"/>
      <c r="I409" s="99"/>
      <c r="J409" s="99"/>
      <c r="K409" s="99"/>
    </row>
    <row r="410" spans="7:11" ht="12.75">
      <c r="G410" s="99"/>
      <c r="H410" s="1745"/>
      <c r="I410" s="99"/>
      <c r="J410" s="99"/>
      <c r="K410" s="99"/>
    </row>
    <row r="411" spans="7:11" ht="12.75">
      <c r="G411" s="99"/>
      <c r="H411" s="1745"/>
      <c r="I411" s="99"/>
      <c r="J411" s="99"/>
      <c r="K411" s="99"/>
    </row>
    <row r="412" spans="7:11" ht="12.75">
      <c r="G412" s="99"/>
      <c r="H412" s="1745"/>
      <c r="I412" s="99"/>
      <c r="J412" s="99"/>
      <c r="K412" s="99"/>
    </row>
    <row r="413" spans="7:11" ht="12.75">
      <c r="G413" s="99"/>
      <c r="H413" s="1745"/>
      <c r="I413" s="99"/>
      <c r="J413" s="99"/>
      <c r="K413" s="99"/>
    </row>
    <row r="414" spans="7:11" ht="12.75">
      <c r="G414" s="99"/>
      <c r="H414" s="1745"/>
      <c r="I414" s="99"/>
      <c r="J414" s="99"/>
      <c r="K414" s="99"/>
    </row>
    <row r="415" spans="7:11" ht="12.75">
      <c r="G415" s="99"/>
      <c r="H415" s="1745"/>
      <c r="I415" s="99"/>
      <c r="J415" s="99"/>
      <c r="K415" s="99"/>
    </row>
    <row r="416" spans="7:11" ht="12.75">
      <c r="G416" s="99"/>
      <c r="H416" s="1745"/>
      <c r="I416" s="99"/>
      <c r="J416" s="99"/>
      <c r="K416" s="99"/>
    </row>
    <row r="417" spans="7:11" ht="12.75">
      <c r="G417" s="99"/>
      <c r="H417" s="1745"/>
      <c r="I417" s="99"/>
      <c r="J417" s="99"/>
      <c r="K417" s="99"/>
    </row>
    <row r="418" spans="7:11" ht="12.75">
      <c r="G418" s="99"/>
      <c r="H418" s="1745"/>
      <c r="I418" s="99"/>
      <c r="J418" s="99"/>
      <c r="K418" s="99"/>
    </row>
    <row r="419" spans="7:11" ht="12.75">
      <c r="G419" s="99"/>
      <c r="H419" s="1745"/>
      <c r="I419" s="99"/>
      <c r="J419" s="99"/>
      <c r="K419" s="99"/>
    </row>
    <row r="420" spans="7:11" ht="12.75">
      <c r="G420" s="99"/>
      <c r="H420" s="1745"/>
      <c r="I420" s="99"/>
      <c r="J420" s="99"/>
      <c r="K420" s="99"/>
    </row>
    <row r="421" spans="7:11" ht="12.75">
      <c r="G421" s="99"/>
      <c r="H421" s="1745"/>
      <c r="I421" s="99"/>
      <c r="J421" s="99"/>
      <c r="K421" s="99"/>
    </row>
    <row r="422" spans="7:11" ht="12.75">
      <c r="G422" s="99"/>
      <c r="H422" s="1745"/>
      <c r="I422" s="99"/>
      <c r="J422" s="99"/>
      <c r="K422" s="99"/>
    </row>
    <row r="423" spans="7:11" ht="12.75">
      <c r="G423" s="99"/>
      <c r="H423" s="1745"/>
      <c r="I423" s="99"/>
      <c r="J423" s="99"/>
      <c r="K423" s="99"/>
    </row>
    <row r="424" spans="7:11" ht="12.75">
      <c r="G424" s="99"/>
      <c r="H424" s="1745"/>
      <c r="I424" s="99"/>
      <c r="J424" s="99"/>
      <c r="K424" s="99"/>
    </row>
    <row r="425" spans="7:11" ht="12.75">
      <c r="G425" s="99"/>
      <c r="H425" s="1745"/>
      <c r="I425" s="99"/>
      <c r="J425" s="99"/>
      <c r="K425" s="99"/>
    </row>
    <row r="426" spans="7:11" ht="12.75">
      <c r="G426" s="99"/>
      <c r="H426" s="1745"/>
      <c r="I426" s="99"/>
      <c r="J426" s="99"/>
      <c r="K426" s="99"/>
    </row>
    <row r="427" spans="7:11" ht="12.75">
      <c r="G427" s="99"/>
      <c r="H427" s="1745"/>
      <c r="I427" s="99"/>
      <c r="J427" s="99"/>
      <c r="K427" s="99"/>
    </row>
    <row r="428" spans="7:11" ht="12.75">
      <c r="G428" s="99"/>
      <c r="H428" s="1745"/>
      <c r="I428" s="99"/>
      <c r="J428" s="99"/>
      <c r="K428" s="99"/>
    </row>
    <row r="429" spans="7:11" ht="12.75">
      <c r="G429" s="99"/>
      <c r="H429" s="1745"/>
      <c r="I429" s="99"/>
      <c r="J429" s="99"/>
      <c r="K429" s="99"/>
    </row>
    <row r="430" spans="7:11" ht="12.75">
      <c r="G430" s="99"/>
      <c r="H430" s="1745"/>
      <c r="I430" s="99"/>
      <c r="J430" s="99"/>
      <c r="K430" s="99"/>
    </row>
    <row r="431" spans="7:11" ht="12.75">
      <c r="G431" s="99"/>
      <c r="H431" s="1745"/>
      <c r="I431" s="99"/>
      <c r="J431" s="99"/>
      <c r="K431" s="99"/>
    </row>
    <row r="432" spans="7:11" ht="12.75">
      <c r="G432" s="99"/>
      <c r="H432" s="1745"/>
      <c r="I432" s="99"/>
      <c r="J432" s="99"/>
      <c r="K432" s="99"/>
    </row>
    <row r="433" spans="7:11" ht="12.75">
      <c r="G433" s="99"/>
      <c r="H433" s="1745"/>
      <c r="I433" s="99"/>
      <c r="J433" s="99"/>
      <c r="K433" s="99"/>
    </row>
    <row r="434" spans="7:11" ht="12.75">
      <c r="G434" s="99"/>
      <c r="H434" s="1745"/>
      <c r="I434" s="99"/>
      <c r="J434" s="99"/>
      <c r="K434" s="99"/>
    </row>
    <row r="435" spans="7:11" ht="12.75">
      <c r="G435" s="99"/>
      <c r="H435" s="1745"/>
      <c r="I435" s="99"/>
      <c r="J435" s="99"/>
      <c r="K435" s="99"/>
    </row>
    <row r="436" spans="7:11" ht="12.75">
      <c r="G436" s="99"/>
      <c r="H436" s="1745"/>
      <c r="I436" s="99"/>
      <c r="J436" s="99"/>
      <c r="K436" s="99"/>
    </row>
    <row r="437" spans="7:11" ht="12.75">
      <c r="G437" s="99"/>
      <c r="H437" s="1745"/>
      <c r="I437" s="99"/>
      <c r="J437" s="99"/>
      <c r="K437" s="99"/>
    </row>
    <row r="438" spans="7:11" ht="12.75">
      <c r="G438" s="99"/>
      <c r="H438" s="1745"/>
      <c r="I438" s="99"/>
      <c r="J438" s="99"/>
      <c r="K438" s="99"/>
    </row>
    <row r="439" spans="7:11" ht="12.75">
      <c r="G439" s="99"/>
      <c r="H439" s="1745"/>
      <c r="I439" s="99"/>
      <c r="J439" s="99"/>
      <c r="K439" s="99"/>
    </row>
    <row r="440" spans="7:11" ht="12.75">
      <c r="G440" s="99"/>
      <c r="H440" s="1745"/>
      <c r="I440" s="99"/>
      <c r="J440" s="99"/>
      <c r="K440" s="99"/>
    </row>
    <row r="441" spans="7:11" ht="12.75">
      <c r="G441" s="99"/>
      <c r="H441" s="1745"/>
      <c r="I441" s="99"/>
      <c r="J441" s="99"/>
      <c r="K441" s="99"/>
    </row>
    <row r="442" spans="7:11" ht="12.75">
      <c r="G442" s="99"/>
      <c r="H442" s="1745"/>
      <c r="I442" s="99"/>
      <c r="J442" s="99"/>
      <c r="K442" s="99"/>
    </row>
    <row r="443" spans="7:11" ht="12.75">
      <c r="G443" s="99"/>
      <c r="H443" s="1745"/>
      <c r="I443" s="99"/>
      <c r="J443" s="99"/>
      <c r="K443" s="99"/>
    </row>
    <row r="444" spans="7:11" ht="12.75">
      <c r="G444" s="99"/>
      <c r="H444" s="1745"/>
      <c r="I444" s="99"/>
      <c r="J444" s="99"/>
      <c r="K444" s="99"/>
    </row>
    <row r="445" spans="7:11" ht="12.75">
      <c r="G445" s="99"/>
      <c r="H445" s="1745"/>
      <c r="I445" s="99"/>
      <c r="J445" s="99"/>
      <c r="K445" s="99"/>
    </row>
    <row r="446" spans="7:11" ht="12.75">
      <c r="G446" s="99"/>
      <c r="H446" s="1745"/>
      <c r="I446" s="99"/>
      <c r="J446" s="99"/>
      <c r="K446" s="99"/>
    </row>
    <row r="447" spans="7:11" ht="12.75">
      <c r="G447" s="99"/>
      <c r="H447" s="1745"/>
      <c r="I447" s="99"/>
      <c r="J447" s="99"/>
      <c r="K447" s="99"/>
    </row>
    <row r="448" spans="7:11" ht="12.75">
      <c r="G448" s="99"/>
      <c r="H448" s="1745"/>
      <c r="I448" s="99"/>
      <c r="J448" s="99"/>
      <c r="K448" s="99"/>
    </row>
    <row r="449" spans="7:11" ht="12.75">
      <c r="G449" s="99"/>
      <c r="H449" s="1745"/>
      <c r="I449" s="99"/>
      <c r="J449" s="99"/>
      <c r="K449" s="99"/>
    </row>
    <row r="450" spans="7:11" ht="12.75">
      <c r="G450" s="99"/>
      <c r="H450" s="1745"/>
      <c r="I450" s="99"/>
      <c r="J450" s="99"/>
      <c r="K450" s="99"/>
    </row>
    <row r="451" spans="7:11" ht="12.75">
      <c r="G451" s="99"/>
      <c r="H451" s="1745"/>
      <c r="I451" s="99"/>
      <c r="J451" s="99"/>
      <c r="K451" s="99"/>
    </row>
    <row r="452" spans="7:11" ht="12.75">
      <c r="G452" s="99"/>
      <c r="H452" s="1745"/>
      <c r="I452" s="99"/>
      <c r="J452" s="99"/>
      <c r="K452" s="99"/>
    </row>
    <row r="453" spans="7:11" ht="12.75">
      <c r="G453" s="99"/>
      <c r="H453" s="1745"/>
      <c r="I453" s="99"/>
      <c r="J453" s="99"/>
      <c r="K453" s="99"/>
    </row>
    <row r="454" spans="7:11" ht="12.75">
      <c r="G454" s="99"/>
      <c r="H454" s="1745"/>
      <c r="I454" s="99"/>
      <c r="J454" s="99"/>
      <c r="K454" s="99"/>
    </row>
    <row r="455" spans="7:11" ht="12.75">
      <c r="G455" s="99"/>
      <c r="H455" s="1745"/>
      <c r="I455" s="99"/>
      <c r="J455" s="99"/>
      <c r="K455" s="99"/>
    </row>
    <row r="456" spans="7:11" ht="12.75">
      <c r="G456" s="99"/>
      <c r="H456" s="1745"/>
      <c r="I456" s="99"/>
      <c r="J456" s="99"/>
      <c r="K456" s="99"/>
    </row>
    <row r="457" spans="7:11" ht="12.75">
      <c r="G457" s="99"/>
      <c r="H457" s="1745"/>
      <c r="I457" s="99"/>
      <c r="J457" s="99"/>
      <c r="K457" s="99"/>
    </row>
    <row r="458" spans="7:11" ht="12.75">
      <c r="G458" s="99"/>
      <c r="H458" s="1745"/>
      <c r="I458" s="99"/>
      <c r="J458" s="99"/>
      <c r="K458" s="99"/>
    </row>
    <row r="459" spans="7:11" ht="12.75">
      <c r="G459" s="99"/>
      <c r="H459" s="1745"/>
      <c r="I459" s="99"/>
      <c r="J459" s="99"/>
      <c r="K459" s="99"/>
    </row>
    <row r="460" spans="7:11" ht="12.75">
      <c r="G460" s="99"/>
      <c r="H460" s="1745"/>
      <c r="I460" s="99"/>
      <c r="J460" s="99"/>
      <c r="K460" s="99"/>
    </row>
    <row r="461" spans="7:11" ht="12.75">
      <c r="G461" s="99"/>
      <c r="H461" s="1745"/>
      <c r="I461" s="99"/>
      <c r="J461" s="99"/>
      <c r="K461" s="99"/>
    </row>
    <row r="462" spans="7:11" ht="12.75">
      <c r="G462" s="99"/>
      <c r="H462" s="1745"/>
      <c r="I462" s="99"/>
      <c r="J462" s="99"/>
      <c r="K462" s="99"/>
    </row>
    <row r="463" spans="7:11" ht="12.75">
      <c r="G463" s="99"/>
      <c r="H463" s="1745"/>
      <c r="I463" s="99"/>
      <c r="J463" s="99"/>
      <c r="K463" s="99"/>
    </row>
    <row r="464" spans="7:11" ht="12.75">
      <c r="G464" s="99"/>
      <c r="H464" s="1745"/>
      <c r="I464" s="99"/>
      <c r="J464" s="99"/>
      <c r="K464" s="99"/>
    </row>
    <row r="465" spans="7:11" ht="12.75">
      <c r="G465" s="99"/>
      <c r="H465" s="1745"/>
      <c r="I465" s="99"/>
      <c r="J465" s="99"/>
      <c r="K465" s="99"/>
    </row>
    <row r="466" spans="7:11" ht="12.75">
      <c r="G466" s="99"/>
      <c r="H466" s="1745"/>
      <c r="I466" s="99"/>
      <c r="J466" s="99"/>
      <c r="K466" s="99"/>
    </row>
    <row r="467" spans="7:11" ht="12.75">
      <c r="G467" s="99"/>
      <c r="H467" s="1745"/>
      <c r="I467" s="99"/>
      <c r="J467" s="99"/>
      <c r="K467" s="99"/>
    </row>
    <row r="468" spans="7:11" ht="12.75">
      <c r="G468" s="99"/>
      <c r="H468" s="1745"/>
      <c r="I468" s="99"/>
      <c r="J468" s="99"/>
      <c r="K468" s="99"/>
    </row>
    <row r="469" spans="7:11" ht="12.75">
      <c r="G469" s="99"/>
      <c r="H469" s="1745"/>
      <c r="I469" s="99"/>
      <c r="J469" s="99"/>
      <c r="K469" s="99"/>
    </row>
    <row r="470" spans="7:11" ht="12.75">
      <c r="G470" s="99"/>
      <c r="H470" s="1745"/>
      <c r="I470" s="99"/>
      <c r="J470" s="99"/>
      <c r="K470" s="99"/>
    </row>
    <row r="471" spans="7:11" ht="12.75">
      <c r="G471" s="99"/>
      <c r="H471" s="1745"/>
      <c r="I471" s="99"/>
      <c r="J471" s="99"/>
      <c r="K471" s="99"/>
    </row>
    <row r="472" spans="7:11" ht="12.75">
      <c r="G472" s="99"/>
      <c r="H472" s="1745"/>
      <c r="I472" s="99"/>
      <c r="J472" s="99"/>
      <c r="K472" s="99"/>
    </row>
    <row r="473" spans="7:11" ht="12.75">
      <c r="G473" s="99"/>
      <c r="H473" s="1745"/>
      <c r="I473" s="99"/>
      <c r="J473" s="99"/>
      <c r="K473" s="99"/>
    </row>
    <row r="474" spans="7:11" ht="12.75">
      <c r="G474" s="99"/>
      <c r="H474" s="1745"/>
      <c r="I474" s="99"/>
      <c r="J474" s="99"/>
      <c r="K474" s="99"/>
    </row>
    <row r="475" spans="7:11" ht="12.75">
      <c r="G475" s="99"/>
      <c r="H475" s="1745"/>
      <c r="I475" s="99"/>
      <c r="J475" s="99"/>
      <c r="K475" s="99"/>
    </row>
    <row r="476" spans="7:11" ht="12.75">
      <c r="G476" s="99"/>
      <c r="H476" s="1745"/>
      <c r="I476" s="99"/>
      <c r="J476" s="99"/>
      <c r="K476" s="99"/>
    </row>
    <row r="477" spans="7:11" ht="12.75">
      <c r="G477" s="99"/>
      <c r="H477" s="1745"/>
      <c r="I477" s="99"/>
      <c r="J477" s="99"/>
      <c r="K477" s="99"/>
    </row>
    <row r="478" spans="7:11" ht="12.75">
      <c r="G478" s="99"/>
      <c r="H478" s="1745"/>
      <c r="I478" s="99"/>
      <c r="J478" s="99"/>
      <c r="K478" s="99"/>
    </row>
    <row r="479" spans="7:11" ht="12.75">
      <c r="G479" s="99"/>
      <c r="H479" s="1745"/>
      <c r="I479" s="99"/>
      <c r="J479" s="99"/>
      <c r="K479" s="99"/>
    </row>
    <row r="480" spans="7:11" ht="12.75">
      <c r="G480" s="99"/>
      <c r="H480" s="1745"/>
      <c r="I480" s="99"/>
      <c r="J480" s="99"/>
      <c r="K480" s="99"/>
    </row>
    <row r="481" spans="7:11" ht="12.75">
      <c r="G481" s="99"/>
      <c r="H481" s="1745"/>
      <c r="I481" s="99"/>
      <c r="J481" s="99"/>
      <c r="K481" s="99"/>
    </row>
    <row r="482" spans="7:11" ht="12.75">
      <c r="G482" s="99"/>
      <c r="H482" s="1745"/>
      <c r="I482" s="99"/>
      <c r="J482" s="99"/>
      <c r="K482" s="99"/>
    </row>
    <row r="483" spans="7:11" ht="12.75">
      <c r="G483" s="99"/>
      <c r="H483" s="1745"/>
      <c r="I483" s="99"/>
      <c r="J483" s="99"/>
      <c r="K483" s="99"/>
    </row>
    <row r="484" spans="7:11" ht="12.75">
      <c r="G484" s="99"/>
      <c r="H484" s="1745"/>
      <c r="I484" s="99"/>
      <c r="J484" s="99"/>
      <c r="K484" s="99"/>
    </row>
    <row r="485" spans="7:11" ht="12.75">
      <c r="G485" s="99"/>
      <c r="H485" s="1745"/>
      <c r="I485" s="99"/>
      <c r="J485" s="99"/>
      <c r="K485" s="99"/>
    </row>
    <row r="486" spans="7:11" ht="12.75">
      <c r="G486" s="99"/>
      <c r="H486" s="1745"/>
      <c r="I486" s="99"/>
      <c r="J486" s="99"/>
      <c r="K486" s="99"/>
    </row>
    <row r="487" spans="7:11" ht="12.75">
      <c r="G487" s="99"/>
      <c r="H487" s="1745"/>
      <c r="I487" s="99"/>
      <c r="J487" s="99"/>
      <c r="K487" s="99"/>
    </row>
    <row r="488" spans="7:11" ht="12.75">
      <c r="G488" s="99"/>
      <c r="H488" s="1745"/>
      <c r="I488" s="99"/>
      <c r="J488" s="99"/>
      <c r="K488" s="99"/>
    </row>
    <row r="489" spans="7:11" ht="12.75">
      <c r="G489" s="99"/>
      <c r="H489" s="1745"/>
      <c r="I489" s="99"/>
      <c r="J489" s="99"/>
      <c r="K489" s="99"/>
    </row>
    <row r="490" spans="7:11" ht="12.75">
      <c r="G490" s="99"/>
      <c r="H490" s="1745"/>
      <c r="I490" s="99"/>
      <c r="J490" s="99"/>
      <c r="K490" s="99"/>
    </row>
    <row r="491" spans="7:11" ht="12.75">
      <c r="G491" s="99"/>
      <c r="H491" s="1745"/>
      <c r="I491" s="99"/>
      <c r="J491" s="99"/>
      <c r="K491" s="99"/>
    </row>
    <row r="492" spans="7:11" ht="12.75">
      <c r="G492" s="99"/>
      <c r="H492" s="1745"/>
      <c r="I492" s="99"/>
      <c r="J492" s="99"/>
      <c r="K492" s="99"/>
    </row>
    <row r="493" spans="7:11" ht="12.75">
      <c r="G493" s="99"/>
      <c r="H493" s="1745"/>
      <c r="I493" s="99"/>
      <c r="J493" s="99"/>
      <c r="K493" s="99"/>
    </row>
    <row r="494" spans="7:11" ht="12.75">
      <c r="G494" s="99"/>
      <c r="H494" s="1745"/>
      <c r="I494" s="99"/>
      <c r="J494" s="99"/>
      <c r="K494" s="99"/>
    </row>
    <row r="495" spans="7:11" ht="12.75">
      <c r="G495" s="99"/>
      <c r="H495" s="1745"/>
      <c r="I495" s="99"/>
      <c r="J495" s="99"/>
      <c r="K495" s="99"/>
    </row>
    <row r="496" spans="7:11" ht="12.75">
      <c r="G496" s="99"/>
      <c r="H496" s="1745"/>
      <c r="I496" s="99"/>
      <c r="J496" s="99"/>
      <c r="K496" s="99"/>
    </row>
    <row r="497" spans="7:11" ht="12.75">
      <c r="G497" s="99"/>
      <c r="H497" s="1745"/>
      <c r="I497" s="99"/>
      <c r="J497" s="99"/>
      <c r="K497" s="99"/>
    </row>
    <row r="498" spans="7:11" ht="12.75">
      <c r="G498" s="99"/>
      <c r="H498" s="1745"/>
      <c r="I498" s="99"/>
      <c r="J498" s="99"/>
      <c r="K498" s="99"/>
    </row>
    <row r="499" spans="7:11" ht="12.75">
      <c r="G499" s="99"/>
      <c r="H499" s="1745"/>
      <c r="I499" s="99"/>
      <c r="J499" s="99"/>
      <c r="K499" s="99"/>
    </row>
    <row r="500" spans="7:11" ht="12.75">
      <c r="G500" s="99"/>
      <c r="H500" s="1745"/>
      <c r="I500" s="99"/>
      <c r="J500" s="99"/>
      <c r="K500" s="99"/>
    </row>
    <row r="501" spans="7:11" ht="12.75">
      <c r="G501" s="99"/>
      <c r="H501" s="1745"/>
      <c r="I501" s="99"/>
      <c r="J501" s="99"/>
      <c r="K501" s="99"/>
    </row>
    <row r="502" spans="7:11" ht="12.75">
      <c r="G502" s="99"/>
      <c r="H502" s="1745"/>
      <c r="I502" s="99"/>
      <c r="J502" s="99"/>
      <c r="K502" s="99"/>
    </row>
    <row r="503" spans="7:11" ht="12.75">
      <c r="G503" s="99"/>
      <c r="H503" s="1745"/>
      <c r="I503" s="99"/>
      <c r="J503" s="99"/>
      <c r="K503" s="99"/>
    </row>
    <row r="504" spans="7:11" ht="12.75">
      <c r="G504" s="99"/>
      <c r="H504" s="1745"/>
      <c r="I504" s="99"/>
      <c r="J504" s="99"/>
      <c r="K504" s="99"/>
    </row>
    <row r="505" spans="7:11" ht="12.75">
      <c r="G505" s="99"/>
      <c r="H505" s="1745"/>
      <c r="I505" s="99"/>
      <c r="J505" s="99"/>
      <c r="K505" s="99"/>
    </row>
    <row r="506" spans="7:11" ht="12.75">
      <c r="G506" s="99"/>
      <c r="H506" s="1745"/>
      <c r="I506" s="99"/>
      <c r="J506" s="99"/>
      <c r="K506" s="99"/>
    </row>
    <row r="507" spans="7:11" ht="12.75">
      <c r="G507" s="99"/>
      <c r="H507" s="1745"/>
      <c r="I507" s="99"/>
      <c r="J507" s="99"/>
      <c r="K507" s="99"/>
    </row>
    <row r="508" spans="7:11" ht="12.75">
      <c r="G508" s="99"/>
      <c r="H508" s="1745"/>
      <c r="I508" s="99"/>
      <c r="J508" s="99"/>
      <c r="K508" s="99"/>
    </row>
    <row r="509" spans="7:11" ht="12.75">
      <c r="G509" s="99"/>
      <c r="H509" s="1745"/>
      <c r="I509" s="99"/>
      <c r="J509" s="99"/>
      <c r="K509" s="99"/>
    </row>
    <row r="510" spans="7:11" ht="12.75">
      <c r="G510" s="99"/>
      <c r="H510" s="1745"/>
      <c r="I510" s="99"/>
      <c r="J510" s="99"/>
      <c r="K510" s="99"/>
    </row>
    <row r="511" spans="7:11" ht="12.75">
      <c r="G511" s="99"/>
      <c r="H511" s="1745"/>
      <c r="I511" s="99"/>
      <c r="J511" s="99"/>
      <c r="K511" s="99"/>
    </row>
    <row r="512" spans="7:11" ht="12.75">
      <c r="G512" s="99"/>
      <c r="H512" s="1745"/>
      <c r="I512" s="99"/>
      <c r="J512" s="99"/>
      <c r="K512" s="99"/>
    </row>
    <row r="513" spans="7:11" ht="12.75">
      <c r="G513" s="99"/>
      <c r="H513" s="1745"/>
      <c r="I513" s="99"/>
      <c r="J513" s="99"/>
      <c r="K513" s="99"/>
    </row>
    <row r="514" spans="7:11" ht="12.75">
      <c r="G514" s="99"/>
      <c r="H514" s="1745"/>
      <c r="I514" s="99"/>
      <c r="J514" s="99"/>
      <c r="K514" s="99"/>
    </row>
    <row r="515" spans="7:11" ht="12.75">
      <c r="G515" s="99"/>
      <c r="H515" s="1745"/>
      <c r="I515" s="99"/>
      <c r="J515" s="99"/>
      <c r="K515" s="99"/>
    </row>
    <row r="516" spans="7:11" ht="12.75">
      <c r="G516" s="99"/>
      <c r="H516" s="1745"/>
      <c r="I516" s="99"/>
      <c r="J516" s="99"/>
      <c r="K516" s="99"/>
    </row>
    <row r="517" spans="7:11" ht="12.75">
      <c r="G517" s="99"/>
      <c r="H517" s="1745"/>
      <c r="I517" s="99"/>
      <c r="J517" s="99"/>
      <c r="K517" s="99"/>
    </row>
    <row r="518" spans="7:11" ht="12.75">
      <c r="G518" s="99"/>
      <c r="H518" s="1745"/>
      <c r="I518" s="99"/>
      <c r="J518" s="99"/>
      <c r="K518" s="99"/>
    </row>
    <row r="519" spans="7:11" ht="12.75">
      <c r="G519" s="99"/>
      <c r="H519" s="1745"/>
      <c r="I519" s="99"/>
      <c r="J519" s="99"/>
      <c r="K519" s="99"/>
    </row>
    <row r="520" spans="7:11" ht="12.75">
      <c r="G520" s="99"/>
      <c r="H520" s="1745"/>
      <c r="I520" s="99"/>
      <c r="J520" s="99"/>
      <c r="K520" s="99"/>
    </row>
    <row r="521" spans="7:11" ht="12.75">
      <c r="G521" s="99"/>
      <c r="H521" s="1745"/>
      <c r="I521" s="99"/>
      <c r="J521" s="99"/>
      <c r="K521" s="99"/>
    </row>
    <row r="522" spans="7:11" ht="12.75">
      <c r="G522" s="99"/>
      <c r="H522" s="1745"/>
      <c r="I522" s="99"/>
      <c r="J522" s="99"/>
      <c r="K522" s="99"/>
    </row>
    <row r="523" spans="7:11" ht="12.75">
      <c r="G523" s="99"/>
      <c r="H523" s="1745"/>
      <c r="I523" s="99"/>
      <c r="J523" s="99"/>
      <c r="K523" s="99"/>
    </row>
    <row r="524" spans="7:11" ht="12.75">
      <c r="G524" s="99"/>
      <c r="H524" s="1745"/>
      <c r="I524" s="99"/>
      <c r="J524" s="99"/>
      <c r="K524" s="99"/>
    </row>
    <row r="525" spans="7:11" ht="12.75">
      <c r="G525" s="99"/>
      <c r="H525" s="1745"/>
      <c r="I525" s="99"/>
      <c r="J525" s="99"/>
      <c r="K525" s="99"/>
    </row>
    <row r="526" spans="7:11" ht="12.75">
      <c r="G526" s="99"/>
      <c r="H526" s="1745"/>
      <c r="I526" s="99"/>
      <c r="J526" s="99"/>
      <c r="K526" s="99"/>
    </row>
    <row r="527" spans="7:11" ht="12.75">
      <c r="G527" s="99"/>
      <c r="H527" s="1745"/>
      <c r="I527" s="99"/>
      <c r="J527" s="99"/>
      <c r="K527" s="99"/>
    </row>
    <row r="528" spans="7:11" ht="12.75">
      <c r="G528" s="99"/>
      <c r="H528" s="1745"/>
      <c r="I528" s="99"/>
      <c r="J528" s="99"/>
      <c r="K528" s="99"/>
    </row>
    <row r="529" spans="7:11" ht="12.75">
      <c r="G529" s="99"/>
      <c r="H529" s="1745"/>
      <c r="I529" s="99"/>
      <c r="J529" s="99"/>
      <c r="K529" s="99"/>
    </row>
    <row r="530" spans="7:11" ht="12.75">
      <c r="G530" s="99"/>
      <c r="H530" s="1745"/>
      <c r="I530" s="99"/>
      <c r="J530" s="99"/>
      <c r="K530" s="99"/>
    </row>
    <row r="531" spans="7:11" ht="12.75">
      <c r="G531" s="99"/>
      <c r="H531" s="1745"/>
      <c r="I531" s="99"/>
      <c r="J531" s="99"/>
      <c r="K531" s="99"/>
    </row>
    <row r="532" spans="7:11" ht="12.75">
      <c r="G532" s="99"/>
      <c r="H532" s="1745"/>
      <c r="I532" s="99"/>
      <c r="J532" s="99"/>
      <c r="K532" s="99"/>
    </row>
    <row r="533" spans="7:11" ht="12.75">
      <c r="G533" s="99"/>
      <c r="H533" s="1745"/>
      <c r="I533" s="99"/>
      <c r="J533" s="99"/>
      <c r="K533" s="99"/>
    </row>
    <row r="534" spans="7:11" ht="12.75">
      <c r="G534" s="99"/>
      <c r="H534" s="1745"/>
      <c r="I534" s="99"/>
      <c r="J534" s="99"/>
      <c r="K534" s="99"/>
    </row>
    <row r="535" spans="7:11" ht="12.75">
      <c r="G535" s="99"/>
      <c r="H535" s="1745"/>
      <c r="I535" s="99"/>
      <c r="J535" s="99"/>
      <c r="K535" s="99"/>
    </row>
    <row r="536" spans="7:11" ht="12.75">
      <c r="G536" s="99"/>
      <c r="H536" s="1745"/>
      <c r="I536" s="99"/>
      <c r="J536" s="99"/>
      <c r="K536" s="99"/>
    </row>
    <row r="537" spans="7:11" ht="12.75">
      <c r="G537" s="99"/>
      <c r="H537" s="1745"/>
      <c r="I537" s="99"/>
      <c r="J537" s="99"/>
      <c r="K537" s="99"/>
    </row>
    <row r="538" spans="7:11" ht="12.75">
      <c r="G538" s="99"/>
      <c r="H538" s="1745"/>
      <c r="I538" s="99"/>
      <c r="J538" s="99"/>
      <c r="K538" s="99"/>
    </row>
    <row r="539" spans="7:11" ht="12.75">
      <c r="G539" s="99"/>
      <c r="H539" s="1745"/>
      <c r="I539" s="99"/>
      <c r="J539" s="99"/>
      <c r="K539" s="99"/>
    </row>
    <row r="540" spans="7:11" ht="12.75">
      <c r="G540" s="99"/>
      <c r="H540" s="1745"/>
      <c r="I540" s="99"/>
      <c r="J540" s="99"/>
      <c r="K540" s="99"/>
    </row>
    <row r="541" spans="7:11" ht="12.75">
      <c r="G541" s="99"/>
      <c r="H541" s="1745"/>
      <c r="I541" s="99"/>
      <c r="J541" s="99"/>
      <c r="K541" s="99"/>
    </row>
    <row r="542" spans="7:11" ht="12.75">
      <c r="G542" s="99"/>
      <c r="H542" s="1745"/>
      <c r="I542" s="99"/>
      <c r="J542" s="99"/>
      <c r="K542" s="99"/>
    </row>
    <row r="543" spans="7:11" ht="12.75">
      <c r="G543" s="99"/>
      <c r="H543" s="1745"/>
      <c r="I543" s="99"/>
      <c r="J543" s="99"/>
      <c r="K543" s="99"/>
    </row>
    <row r="544" spans="7:11" ht="12.75">
      <c r="G544" s="99"/>
      <c r="H544" s="1745"/>
      <c r="I544" s="99"/>
      <c r="J544" s="99"/>
      <c r="K544" s="99"/>
    </row>
    <row r="545" spans="7:11" ht="12.75">
      <c r="G545" s="99"/>
      <c r="H545" s="1745"/>
      <c r="I545" s="99"/>
      <c r="J545" s="99"/>
      <c r="K545" s="99"/>
    </row>
    <row r="546" spans="7:11" ht="12.75">
      <c r="G546" s="99"/>
      <c r="H546" s="1745"/>
      <c r="I546" s="99"/>
      <c r="J546" s="99"/>
      <c r="K546" s="99"/>
    </row>
    <row r="547" spans="7:11" ht="12.75">
      <c r="G547" s="99"/>
      <c r="H547" s="1745"/>
      <c r="I547" s="99"/>
      <c r="J547" s="99"/>
      <c r="K547" s="99"/>
    </row>
    <row r="548" spans="7:11" ht="12.75">
      <c r="G548" s="99"/>
      <c r="H548" s="1745"/>
      <c r="I548" s="99"/>
      <c r="J548" s="99"/>
      <c r="K548" s="99"/>
    </row>
    <row r="549" spans="7:11" ht="12.75">
      <c r="G549" s="99"/>
      <c r="H549" s="1745"/>
      <c r="I549" s="99"/>
      <c r="J549" s="99"/>
      <c r="K549" s="99"/>
    </row>
    <row r="550" spans="7:11" ht="12.75">
      <c r="G550" s="99"/>
      <c r="H550" s="1745"/>
      <c r="I550" s="99"/>
      <c r="J550" s="99"/>
      <c r="K550" s="99"/>
    </row>
    <row r="551" spans="7:11" ht="12.75">
      <c r="G551" s="99"/>
      <c r="H551" s="1745"/>
      <c r="I551" s="99"/>
      <c r="J551" s="99"/>
      <c r="K551" s="99"/>
    </row>
    <row r="552" spans="7:11" ht="12.75">
      <c r="G552" s="99"/>
      <c r="H552" s="1745"/>
      <c r="I552" s="99"/>
      <c r="J552" s="99"/>
      <c r="K552" s="99"/>
    </row>
    <row r="553" spans="7:11" ht="12.75">
      <c r="G553" s="99"/>
      <c r="H553" s="1745"/>
      <c r="I553" s="99"/>
      <c r="J553" s="99"/>
      <c r="K553" s="99"/>
    </row>
    <row r="554" spans="7:11" ht="12.75">
      <c r="G554" s="99"/>
      <c r="H554" s="1745"/>
      <c r="I554" s="99"/>
      <c r="J554" s="99"/>
      <c r="K554" s="99"/>
    </row>
    <row r="555" spans="7:11" ht="12.75">
      <c r="G555" s="99"/>
      <c r="H555" s="1745"/>
      <c r="I555" s="99"/>
      <c r="J555" s="99"/>
      <c r="K555" s="99"/>
    </row>
    <row r="556" spans="7:11" ht="12.75">
      <c r="G556" s="99"/>
      <c r="H556" s="1745"/>
      <c r="I556" s="99"/>
      <c r="J556" s="99"/>
      <c r="K556" s="99"/>
    </row>
    <row r="557" spans="7:11" ht="12.75">
      <c r="G557" s="99"/>
      <c r="H557" s="1745"/>
      <c r="I557" s="99"/>
      <c r="J557" s="99"/>
      <c r="K557" s="99"/>
    </row>
    <row r="558" spans="7:11" ht="12.75">
      <c r="G558" s="99"/>
      <c r="H558" s="1745"/>
      <c r="I558" s="99"/>
      <c r="J558" s="99"/>
      <c r="K558" s="99"/>
    </row>
    <row r="559" spans="7:11" ht="12.75">
      <c r="G559" s="99"/>
      <c r="H559" s="1745"/>
      <c r="I559" s="99"/>
      <c r="J559" s="99"/>
      <c r="K559" s="99"/>
    </row>
    <row r="560" spans="7:11" ht="12.75">
      <c r="G560" s="99"/>
      <c r="H560" s="1745"/>
      <c r="I560" s="99"/>
      <c r="J560" s="99"/>
      <c r="K560" s="99"/>
    </row>
    <row r="561" spans="7:11" ht="12.75">
      <c r="G561" s="99"/>
      <c r="H561" s="1745"/>
      <c r="I561" s="99"/>
      <c r="J561" s="99"/>
      <c r="K561" s="99"/>
    </row>
    <row r="562" spans="7:11" ht="12.75">
      <c r="G562" s="99"/>
      <c r="H562" s="1745"/>
      <c r="I562" s="99"/>
      <c r="J562" s="99"/>
      <c r="K562" s="99"/>
    </row>
    <row r="563" spans="7:11" ht="12.75">
      <c r="G563" s="99"/>
      <c r="H563" s="1745"/>
      <c r="I563" s="99"/>
      <c r="J563" s="99"/>
      <c r="K563" s="99"/>
    </row>
    <row r="564" spans="7:11" ht="12.75">
      <c r="G564" s="99"/>
      <c r="H564" s="1745"/>
      <c r="I564" s="99"/>
      <c r="J564" s="99"/>
      <c r="K564" s="99"/>
    </row>
    <row r="565" spans="7:11" ht="12.75">
      <c r="G565" s="99"/>
      <c r="H565" s="1745"/>
      <c r="I565" s="99"/>
      <c r="J565" s="99"/>
      <c r="K565" s="99"/>
    </row>
    <row r="566" spans="7:11" ht="12.75">
      <c r="G566" s="99"/>
      <c r="H566" s="1745"/>
      <c r="I566" s="99"/>
      <c r="J566" s="99"/>
      <c r="K566" s="99"/>
    </row>
    <row r="567" spans="7:11" ht="12.75">
      <c r="G567" s="99"/>
      <c r="H567" s="1745"/>
      <c r="I567" s="99"/>
      <c r="J567" s="99"/>
      <c r="K567" s="99"/>
    </row>
    <row r="568" spans="7:11" ht="12.75">
      <c r="G568" s="99"/>
      <c r="H568" s="1745"/>
      <c r="I568" s="99"/>
      <c r="J568" s="99"/>
      <c r="K568" s="99"/>
    </row>
    <row r="569" spans="7:11" ht="12.75">
      <c r="G569" s="99"/>
      <c r="H569" s="1745"/>
      <c r="I569" s="99"/>
      <c r="J569" s="99"/>
      <c r="K569" s="99"/>
    </row>
    <row r="570" spans="7:11" ht="12.75">
      <c r="G570" s="99"/>
      <c r="H570" s="1745"/>
      <c r="I570" s="99"/>
      <c r="J570" s="99"/>
      <c r="K570" s="99"/>
    </row>
    <row r="571" spans="7:11" ht="12.75">
      <c r="G571" s="99"/>
      <c r="H571" s="1745"/>
      <c r="I571" s="99"/>
      <c r="J571" s="99"/>
      <c r="K571" s="99"/>
    </row>
    <row r="572" spans="7:11" ht="12.75">
      <c r="G572" s="99"/>
      <c r="H572" s="1745"/>
      <c r="I572" s="99"/>
      <c r="J572" s="99"/>
      <c r="K572" s="99"/>
    </row>
    <row r="573" spans="7:11" ht="12.75">
      <c r="G573" s="99"/>
      <c r="H573" s="1745"/>
      <c r="I573" s="99"/>
      <c r="J573" s="99"/>
      <c r="K573" s="99"/>
    </row>
    <row r="574" spans="7:11" ht="12.75">
      <c r="G574" s="99"/>
      <c r="H574" s="1745"/>
      <c r="I574" s="99"/>
      <c r="J574" s="99"/>
      <c r="K574" s="99"/>
    </row>
    <row r="575" spans="7:11" ht="12.75">
      <c r="G575" s="99"/>
      <c r="H575" s="1745"/>
      <c r="I575" s="99"/>
      <c r="J575" s="99"/>
      <c r="K575" s="99"/>
    </row>
    <row r="576" spans="7:11" ht="12.75">
      <c r="G576" s="99"/>
      <c r="H576" s="1745"/>
      <c r="I576" s="99"/>
      <c r="J576" s="99"/>
      <c r="K576" s="99"/>
    </row>
    <row r="577" spans="7:11" ht="12.75">
      <c r="G577" s="99"/>
      <c r="H577" s="1745"/>
      <c r="I577" s="99"/>
      <c r="J577" s="99"/>
      <c r="K577" s="99"/>
    </row>
    <row r="578" spans="7:11" ht="12.75">
      <c r="G578" s="99"/>
      <c r="H578" s="1745"/>
      <c r="I578" s="99"/>
      <c r="J578" s="99"/>
      <c r="K578" s="99"/>
    </row>
    <row r="579" spans="7:11" ht="12.75">
      <c r="G579" s="99"/>
      <c r="H579" s="1745"/>
      <c r="I579" s="99"/>
      <c r="J579" s="99"/>
      <c r="K579" s="99"/>
    </row>
    <row r="580" spans="7:11" ht="12.75">
      <c r="G580" s="99"/>
      <c r="H580" s="1745"/>
      <c r="I580" s="99"/>
      <c r="J580" s="99"/>
      <c r="K580" s="99"/>
    </row>
    <row r="581" spans="7:11" ht="12.75">
      <c r="G581" s="99"/>
      <c r="H581" s="1745"/>
      <c r="I581" s="99"/>
      <c r="J581" s="99"/>
      <c r="K581" s="99"/>
    </row>
    <row r="582" spans="7:11" ht="12.75">
      <c r="G582" s="99"/>
      <c r="H582" s="1745"/>
      <c r="I582" s="99"/>
      <c r="J582" s="99"/>
      <c r="K582" s="99"/>
    </row>
    <row r="583" spans="7:11" ht="12.75">
      <c r="G583" s="99"/>
      <c r="H583" s="1745"/>
      <c r="I583" s="99"/>
      <c r="J583" s="99"/>
      <c r="K583" s="99"/>
    </row>
    <row r="584" spans="7:11" ht="12.75">
      <c r="G584" s="99"/>
      <c r="H584" s="1745"/>
      <c r="I584" s="99"/>
      <c r="J584" s="99"/>
      <c r="K584" s="99"/>
    </row>
    <row r="585" spans="7:11" ht="12.75">
      <c r="G585" s="99"/>
      <c r="H585" s="1745"/>
      <c r="I585" s="99"/>
      <c r="J585" s="99"/>
      <c r="K585" s="99"/>
    </row>
    <row r="586" spans="7:11" ht="12.75">
      <c r="G586" s="99"/>
      <c r="H586" s="1745"/>
      <c r="I586" s="99"/>
      <c r="J586" s="99"/>
      <c r="K586" s="99"/>
    </row>
    <row r="587" spans="7:11" ht="12.75">
      <c r="G587" s="99"/>
      <c r="H587" s="1745"/>
      <c r="I587" s="99"/>
      <c r="J587" s="99"/>
      <c r="K587" s="99"/>
    </row>
    <row r="588" spans="7:11" ht="12.75">
      <c r="G588" s="99"/>
      <c r="H588" s="1745"/>
      <c r="I588" s="99"/>
      <c r="J588" s="99"/>
      <c r="K588" s="99"/>
    </row>
    <row r="589" spans="7:11" ht="12.75">
      <c r="G589" s="99"/>
      <c r="H589" s="1745"/>
      <c r="I589" s="99"/>
      <c r="J589" s="99"/>
      <c r="K589" s="99"/>
    </row>
    <row r="590" spans="7:11" ht="12.75">
      <c r="G590" s="99"/>
      <c r="H590" s="1745"/>
      <c r="I590" s="99"/>
      <c r="J590" s="99"/>
      <c r="K590" s="99"/>
    </row>
    <row r="591" spans="7:11" ht="12.75">
      <c r="G591" s="99"/>
      <c r="H591" s="1745"/>
      <c r="I591" s="99"/>
      <c r="J591" s="99"/>
      <c r="K591" s="99"/>
    </row>
    <row r="592" spans="7:11" ht="12.75">
      <c r="G592" s="99"/>
      <c r="H592" s="1745"/>
      <c r="I592" s="99"/>
      <c r="J592" s="99"/>
      <c r="K592" s="99"/>
    </row>
    <row r="593" spans="7:11" ht="12.75">
      <c r="G593" s="99"/>
      <c r="H593" s="1745"/>
      <c r="I593" s="99"/>
      <c r="J593" s="99"/>
      <c r="K593" s="99"/>
    </row>
    <row r="594" spans="7:11" ht="12.75">
      <c r="G594" s="99"/>
      <c r="H594" s="1745"/>
      <c r="I594" s="99"/>
      <c r="J594" s="99"/>
      <c r="K594" s="99"/>
    </row>
    <row r="595" spans="7:11" ht="12.75">
      <c r="G595" s="99"/>
      <c r="H595" s="1745"/>
      <c r="I595" s="99"/>
      <c r="J595" s="99"/>
      <c r="K595" s="99"/>
    </row>
    <row r="596" spans="7:11" ht="12.75">
      <c r="G596" s="99"/>
      <c r="H596" s="1745"/>
      <c r="I596" s="99"/>
      <c r="J596" s="99"/>
      <c r="K596" s="99"/>
    </row>
    <row r="597" spans="7:11" ht="12.75">
      <c r="G597" s="99"/>
      <c r="H597" s="1745"/>
      <c r="I597" s="99"/>
      <c r="J597" s="99"/>
      <c r="K597" s="99"/>
    </row>
    <row r="598" spans="7:11" ht="12.75">
      <c r="G598" s="99"/>
      <c r="H598" s="1745"/>
      <c r="I598" s="99"/>
      <c r="J598" s="99"/>
      <c r="K598" s="99"/>
    </row>
    <row r="599" spans="7:11" ht="12.75">
      <c r="G599" s="99"/>
      <c r="H599" s="1745"/>
      <c r="I599" s="99"/>
      <c r="J599" s="99"/>
      <c r="K599" s="99"/>
    </row>
    <row r="600" spans="7:11" ht="12.75">
      <c r="G600" s="99"/>
      <c r="H600" s="1745"/>
      <c r="I600" s="99"/>
      <c r="J600" s="99"/>
      <c r="K600" s="99"/>
    </row>
    <row r="601" spans="7:11" ht="12.75">
      <c r="G601" s="99"/>
      <c r="H601" s="1745"/>
      <c r="I601" s="99"/>
      <c r="J601" s="99"/>
      <c r="K601" s="99"/>
    </row>
    <row r="602" spans="7:11" ht="12.75">
      <c r="G602" s="99"/>
      <c r="H602" s="1745"/>
      <c r="I602" s="99"/>
      <c r="J602" s="99"/>
      <c r="K602" s="99"/>
    </row>
    <row r="603" spans="7:11" ht="12.75">
      <c r="G603" s="99"/>
      <c r="H603" s="1745"/>
      <c r="I603" s="99"/>
      <c r="J603" s="99"/>
      <c r="K603" s="99"/>
    </row>
    <row r="604" spans="7:11" ht="12.75">
      <c r="G604" s="99"/>
      <c r="H604" s="1745"/>
      <c r="I604" s="99"/>
      <c r="J604" s="99"/>
      <c r="K604" s="99"/>
    </row>
    <row r="605" spans="7:11" ht="12.75">
      <c r="G605" s="99"/>
      <c r="H605" s="1745"/>
      <c r="I605" s="99"/>
      <c r="J605" s="99"/>
      <c r="K605" s="99"/>
    </row>
    <row r="606" spans="7:11" ht="12.75">
      <c r="G606" s="99"/>
      <c r="H606" s="1745"/>
      <c r="I606" s="99"/>
      <c r="J606" s="99"/>
      <c r="K606" s="99"/>
    </row>
    <row r="607" spans="7:11" ht="12.75">
      <c r="G607" s="99"/>
      <c r="H607" s="1745"/>
      <c r="I607" s="99"/>
      <c r="J607" s="99"/>
      <c r="K607" s="99"/>
    </row>
    <row r="608" spans="7:11" ht="12.75">
      <c r="G608" s="99"/>
      <c r="H608" s="1745"/>
      <c r="I608" s="99"/>
      <c r="J608" s="99"/>
      <c r="K608" s="99"/>
    </row>
    <row r="609" spans="7:11" ht="12.75">
      <c r="G609" s="99"/>
      <c r="H609" s="1745"/>
      <c r="I609" s="99"/>
      <c r="J609" s="99"/>
      <c r="K609" s="99"/>
    </row>
    <row r="610" spans="7:11" ht="12.75">
      <c r="G610" s="99"/>
      <c r="H610" s="1745"/>
      <c r="I610" s="99"/>
      <c r="J610" s="99"/>
      <c r="K610" s="99"/>
    </row>
    <row r="611" spans="7:11" ht="12.75">
      <c r="G611" s="99"/>
      <c r="H611" s="1745"/>
      <c r="I611" s="99"/>
      <c r="J611" s="99"/>
      <c r="K611" s="99"/>
    </row>
    <row r="612" spans="7:11" ht="12.75">
      <c r="G612" s="99"/>
      <c r="H612" s="1745"/>
      <c r="I612" s="99"/>
      <c r="J612" s="99"/>
      <c r="K612" s="99"/>
    </row>
    <row r="613" spans="7:11" ht="12.75">
      <c r="G613" s="99"/>
      <c r="H613" s="1745"/>
      <c r="I613" s="99"/>
      <c r="J613" s="99"/>
      <c r="K613" s="99"/>
    </row>
    <row r="614" spans="7:11" ht="12.75">
      <c r="G614" s="99"/>
      <c r="H614" s="1745"/>
      <c r="I614" s="99"/>
      <c r="J614" s="99"/>
      <c r="K614" s="99"/>
    </row>
    <row r="615" spans="7:11" ht="12.75">
      <c r="G615" s="99"/>
      <c r="H615" s="1745"/>
      <c r="I615" s="99"/>
      <c r="J615" s="99"/>
      <c r="K615" s="99"/>
    </row>
    <row r="616" spans="7:11" ht="12.75">
      <c r="G616" s="99"/>
      <c r="H616" s="1745"/>
      <c r="I616" s="99"/>
      <c r="J616" s="99"/>
      <c r="K616" s="99"/>
    </row>
    <row r="617" spans="7:11" ht="12.75">
      <c r="G617" s="99"/>
      <c r="H617" s="1745"/>
      <c r="I617" s="99"/>
      <c r="J617" s="99"/>
      <c r="K617" s="99"/>
    </row>
    <row r="618" spans="7:11" ht="12.75">
      <c r="G618" s="99"/>
      <c r="H618" s="1745"/>
      <c r="I618" s="99"/>
      <c r="J618" s="99"/>
      <c r="K618" s="99"/>
    </row>
    <row r="619" spans="7:11" ht="12.75">
      <c r="G619" s="99"/>
      <c r="H619" s="1745"/>
      <c r="I619" s="99"/>
      <c r="J619" s="99"/>
      <c r="K619" s="99"/>
    </row>
    <row r="620" spans="7:11" ht="12.75">
      <c r="G620" s="99"/>
      <c r="H620" s="1745"/>
      <c r="I620" s="99"/>
      <c r="J620" s="99"/>
      <c r="K620" s="99"/>
    </row>
    <row r="621" spans="7:11" ht="12.75">
      <c r="G621" s="99"/>
      <c r="H621" s="1745"/>
      <c r="I621" s="99"/>
      <c r="J621" s="99"/>
      <c r="K621" s="99"/>
    </row>
    <row r="622" spans="7:11" ht="12.75">
      <c r="G622" s="99"/>
      <c r="H622" s="1745"/>
      <c r="I622" s="99"/>
      <c r="J622" s="99"/>
      <c r="K622" s="99"/>
    </row>
    <row r="623" spans="7:11" ht="12.75">
      <c r="G623" s="99"/>
      <c r="H623" s="1745"/>
      <c r="I623" s="99"/>
      <c r="J623" s="99"/>
      <c r="K623" s="99"/>
    </row>
    <row r="624" spans="7:11" ht="12.75">
      <c r="G624" s="99"/>
      <c r="H624" s="1745"/>
      <c r="I624" s="99"/>
      <c r="J624" s="99"/>
      <c r="K624" s="99"/>
    </row>
    <row r="625" spans="7:11" ht="12.75">
      <c r="G625" s="99"/>
      <c r="H625" s="1745"/>
      <c r="I625" s="99"/>
      <c r="J625" s="99"/>
      <c r="K625" s="99"/>
    </row>
    <row r="626" spans="7:11" ht="12.75">
      <c r="G626" s="99"/>
      <c r="H626" s="1745"/>
      <c r="I626" s="99"/>
      <c r="J626" s="99"/>
      <c r="K626" s="99"/>
    </row>
    <row r="627" spans="7:11" ht="12.75">
      <c r="G627" s="99"/>
      <c r="H627" s="1745"/>
      <c r="I627" s="99"/>
      <c r="J627" s="99"/>
      <c r="K627" s="99"/>
    </row>
    <row r="628" spans="7:11" ht="12.75">
      <c r="G628" s="99"/>
      <c r="H628" s="1745"/>
      <c r="I628" s="99"/>
      <c r="J628" s="99"/>
      <c r="K628" s="99"/>
    </row>
    <row r="629" spans="7:11" ht="12.75">
      <c r="G629" s="99"/>
      <c r="H629" s="1745"/>
      <c r="I629" s="99"/>
      <c r="J629" s="99"/>
      <c r="K629" s="99"/>
    </row>
    <row r="630" spans="7:11" ht="12.75">
      <c r="G630" s="99"/>
      <c r="H630" s="1745"/>
      <c r="I630" s="99"/>
      <c r="J630" s="99"/>
      <c r="K630" s="99"/>
    </row>
    <row r="631" spans="7:11" ht="12.75">
      <c r="G631" s="99"/>
      <c r="H631" s="1745"/>
      <c r="I631" s="99"/>
      <c r="J631" s="99"/>
      <c r="K631" s="99"/>
    </row>
    <row r="632" spans="7:11" ht="12.75">
      <c r="G632" s="99"/>
      <c r="H632" s="1745"/>
      <c r="I632" s="99"/>
      <c r="J632" s="99"/>
      <c r="K632" s="99"/>
    </row>
    <row r="633" spans="7:11" ht="12.75">
      <c r="G633" s="99"/>
      <c r="H633" s="1745"/>
      <c r="I633" s="99"/>
      <c r="J633" s="99"/>
      <c r="K633" s="99"/>
    </row>
    <row r="634" spans="7:11" ht="12.75">
      <c r="G634" s="99"/>
      <c r="H634" s="1745"/>
      <c r="I634" s="99"/>
      <c r="J634" s="99"/>
      <c r="K634" s="99"/>
    </row>
    <row r="635" spans="7:11" ht="12.75">
      <c r="G635" s="99"/>
      <c r="H635" s="1745"/>
      <c r="I635" s="99"/>
      <c r="J635" s="99"/>
      <c r="K635" s="99"/>
    </row>
    <row r="636" spans="7:11" ht="12.75">
      <c r="G636" s="99"/>
      <c r="H636" s="1745"/>
      <c r="I636" s="99"/>
      <c r="J636" s="99"/>
      <c r="K636" s="99"/>
    </row>
    <row r="637" spans="7:11" ht="12.75">
      <c r="G637" s="99"/>
      <c r="H637" s="1745"/>
      <c r="I637" s="99"/>
      <c r="J637" s="99"/>
      <c r="K637" s="99"/>
    </row>
    <row r="638" spans="7:11" ht="12.75">
      <c r="G638" s="99"/>
      <c r="H638" s="1745"/>
      <c r="I638" s="99"/>
      <c r="J638" s="99"/>
      <c r="K638" s="99"/>
    </row>
    <row r="639" spans="7:11" ht="12.75">
      <c r="G639" s="99"/>
      <c r="H639" s="1745"/>
      <c r="I639" s="99"/>
      <c r="J639" s="99"/>
      <c r="K639" s="99"/>
    </row>
    <row r="640" spans="7:11" ht="12.75">
      <c r="G640" s="99"/>
      <c r="H640" s="1745"/>
      <c r="I640" s="99"/>
      <c r="J640" s="99"/>
      <c r="K640" s="99"/>
    </row>
    <row r="641" spans="7:11" ht="12.75">
      <c r="G641" s="99"/>
      <c r="H641" s="1745"/>
      <c r="I641" s="99"/>
      <c r="J641" s="99"/>
      <c r="K641" s="99"/>
    </row>
    <row r="642" spans="7:11" ht="12.75">
      <c r="G642" s="99"/>
      <c r="H642" s="1745"/>
      <c r="I642" s="99"/>
      <c r="J642" s="99"/>
      <c r="K642" s="99"/>
    </row>
    <row r="643" spans="7:11" ht="12.75">
      <c r="G643" s="99"/>
      <c r="H643" s="1745"/>
      <c r="I643" s="99"/>
      <c r="J643" s="99"/>
      <c r="K643" s="99"/>
    </row>
    <row r="644" spans="7:11" ht="12.75">
      <c r="G644" s="99"/>
      <c r="H644" s="1745"/>
      <c r="I644" s="99"/>
      <c r="J644" s="99"/>
      <c r="K644" s="99"/>
    </row>
    <row r="645" spans="7:11" ht="12.75">
      <c r="G645" s="99"/>
      <c r="H645" s="1745"/>
      <c r="I645" s="99"/>
      <c r="J645" s="99"/>
      <c r="K645" s="99"/>
    </row>
    <row r="646" spans="7:11" ht="12.75">
      <c r="G646" s="99"/>
      <c r="H646" s="1745"/>
      <c r="I646" s="99"/>
      <c r="J646" s="99"/>
      <c r="K646" s="99"/>
    </row>
    <row r="647" spans="7:11" ht="12.75">
      <c r="G647" s="99"/>
      <c r="H647" s="1745"/>
      <c r="I647" s="99"/>
      <c r="J647" s="99"/>
      <c r="K647" s="99"/>
    </row>
    <row r="648" spans="7:11" ht="12.75">
      <c r="G648" s="99"/>
      <c r="H648" s="1745"/>
      <c r="I648" s="99"/>
      <c r="J648" s="99"/>
      <c r="K648" s="99"/>
    </row>
    <row r="649" spans="7:11" ht="12.75">
      <c r="G649" s="99"/>
      <c r="H649" s="1745"/>
      <c r="I649" s="99"/>
      <c r="J649" s="99"/>
      <c r="K649" s="99"/>
    </row>
    <row r="650" spans="7:11" ht="12.75">
      <c r="G650" s="99"/>
      <c r="H650" s="1745"/>
      <c r="I650" s="99"/>
      <c r="J650" s="99"/>
      <c r="K650" s="99"/>
    </row>
    <row r="651" spans="7:11" ht="12.75">
      <c r="G651" s="99"/>
      <c r="H651" s="1745"/>
      <c r="I651" s="99"/>
      <c r="J651" s="99"/>
      <c r="K651" s="99"/>
    </row>
    <row r="652" spans="7:11" ht="12.75">
      <c r="G652" s="99"/>
      <c r="H652" s="1745"/>
      <c r="I652" s="99"/>
      <c r="J652" s="99"/>
      <c r="K652" s="99"/>
    </row>
    <row r="653" spans="7:11" ht="12.75">
      <c r="G653" s="99"/>
      <c r="H653" s="1745"/>
      <c r="I653" s="99"/>
      <c r="J653" s="99"/>
      <c r="K653" s="99"/>
    </row>
    <row r="654" spans="7:11" ht="12.75">
      <c r="G654" s="99"/>
      <c r="H654" s="1745"/>
      <c r="I654" s="99"/>
      <c r="J654" s="99"/>
      <c r="K654" s="99"/>
    </row>
    <row r="655" spans="7:11" ht="12.75">
      <c r="G655" s="99"/>
      <c r="H655" s="1745"/>
      <c r="I655" s="99"/>
      <c r="J655" s="99"/>
      <c r="K655" s="99"/>
    </row>
    <row r="656" spans="7:11" ht="12.75">
      <c r="G656" s="99"/>
      <c r="H656" s="1745"/>
      <c r="I656" s="99"/>
      <c r="J656" s="99"/>
      <c r="K656" s="99"/>
    </row>
    <row r="657" spans="7:11" ht="12.75">
      <c r="G657" s="99"/>
      <c r="H657" s="1745"/>
      <c r="I657" s="99"/>
      <c r="J657" s="99"/>
      <c r="K657" s="99"/>
    </row>
    <row r="658" spans="7:11" ht="12.75">
      <c r="G658" s="99"/>
      <c r="H658" s="1745"/>
      <c r="I658" s="99"/>
      <c r="J658" s="99"/>
      <c r="K658" s="99"/>
    </row>
    <row r="659" spans="7:11" ht="12.75">
      <c r="G659" s="99"/>
      <c r="H659" s="1745"/>
      <c r="I659" s="99"/>
      <c r="J659" s="99"/>
      <c r="K659" s="99"/>
    </row>
    <row r="660" spans="7:11" ht="12.75">
      <c r="G660" s="99"/>
      <c r="H660" s="1745"/>
      <c r="I660" s="99"/>
      <c r="J660" s="99"/>
      <c r="K660" s="99"/>
    </row>
    <row r="661" spans="7:11" ht="12.75">
      <c r="G661" s="99"/>
      <c r="H661" s="1745"/>
      <c r="I661" s="99"/>
      <c r="J661" s="99"/>
      <c r="K661" s="99"/>
    </row>
    <row r="662" spans="7:11" ht="12.75">
      <c r="G662" s="99"/>
      <c r="H662" s="1745"/>
      <c r="I662" s="99"/>
      <c r="J662" s="99"/>
      <c r="K662" s="99"/>
    </row>
    <row r="663" spans="7:11" ht="12.75">
      <c r="G663" s="99"/>
      <c r="H663" s="1745"/>
      <c r="I663" s="99"/>
      <c r="J663" s="99"/>
      <c r="K663" s="99"/>
    </row>
    <row r="664" spans="7:11" ht="12.75">
      <c r="G664" s="99"/>
      <c r="H664" s="1745"/>
      <c r="I664" s="99"/>
      <c r="J664" s="99"/>
      <c r="K664" s="99"/>
    </row>
    <row r="665" spans="7:11" ht="12.75">
      <c r="G665" s="99"/>
      <c r="H665" s="1745"/>
      <c r="I665" s="99"/>
      <c r="J665" s="99"/>
      <c r="K665" s="99"/>
    </row>
    <row r="666" spans="7:11" ht="12.75">
      <c r="G666" s="99"/>
      <c r="H666" s="1745"/>
      <c r="I666" s="99"/>
      <c r="J666" s="99"/>
      <c r="K666" s="99"/>
    </row>
    <row r="667" spans="7:11" ht="12.75">
      <c r="G667" s="99"/>
      <c r="H667" s="1745"/>
      <c r="I667" s="99"/>
      <c r="J667" s="99"/>
      <c r="K667" s="99"/>
    </row>
    <row r="668" spans="7:11" ht="12.75">
      <c r="G668" s="99"/>
      <c r="H668" s="1745"/>
      <c r="I668" s="99"/>
      <c r="J668" s="99"/>
      <c r="K668" s="99"/>
    </row>
    <row r="669" spans="7:11" ht="12.75">
      <c r="G669" s="99"/>
      <c r="H669" s="1745"/>
      <c r="I669" s="99"/>
      <c r="J669" s="99"/>
      <c r="K669" s="99"/>
    </row>
    <row r="670" spans="7:11" ht="12.75">
      <c r="G670" s="99"/>
      <c r="H670" s="1745"/>
      <c r="I670" s="99"/>
      <c r="J670" s="99"/>
      <c r="K670" s="99"/>
    </row>
    <row r="671" spans="7:11" ht="12.75">
      <c r="G671" s="99"/>
      <c r="H671" s="1745"/>
      <c r="I671" s="99"/>
      <c r="J671" s="99"/>
      <c r="K671" s="99"/>
    </row>
    <row r="672" spans="7:11" ht="12.75">
      <c r="G672" s="99"/>
      <c r="H672" s="1745"/>
      <c r="I672" s="99"/>
      <c r="J672" s="99"/>
      <c r="K672" s="99"/>
    </row>
    <row r="673" spans="7:11" ht="12.75">
      <c r="G673" s="99"/>
      <c r="H673" s="1745"/>
      <c r="I673" s="99"/>
      <c r="J673" s="99"/>
      <c r="K673" s="99"/>
    </row>
    <row r="674" spans="7:11" ht="12.75">
      <c r="G674" s="99"/>
      <c r="H674" s="1745"/>
      <c r="I674" s="99"/>
      <c r="J674" s="99"/>
      <c r="K674" s="99"/>
    </row>
    <row r="675" spans="7:11" ht="12.75">
      <c r="G675" s="99"/>
      <c r="H675" s="1745"/>
      <c r="I675" s="99"/>
      <c r="J675" s="99"/>
      <c r="K675" s="99"/>
    </row>
    <row r="676" spans="7:11" ht="12.75">
      <c r="G676" s="99"/>
      <c r="H676" s="1745"/>
      <c r="I676" s="99"/>
      <c r="J676" s="99"/>
      <c r="K676" s="99"/>
    </row>
    <row r="677" spans="7:11" ht="12.75">
      <c r="G677" s="99"/>
      <c r="H677" s="1745"/>
      <c r="I677" s="99"/>
      <c r="J677" s="99"/>
      <c r="K677" s="99"/>
    </row>
    <row r="678" spans="7:11" ht="12.75">
      <c r="G678" s="99"/>
      <c r="H678" s="1745"/>
      <c r="I678" s="99"/>
      <c r="J678" s="99"/>
      <c r="K678" s="99"/>
    </row>
    <row r="679" spans="7:11" ht="12.75">
      <c r="G679" s="99"/>
      <c r="H679" s="1745"/>
      <c r="I679" s="99"/>
      <c r="J679" s="99"/>
      <c r="K679" s="99"/>
    </row>
    <row r="680" spans="7:11" ht="12.75">
      <c r="G680" s="99"/>
      <c r="H680" s="1745"/>
      <c r="I680" s="99"/>
      <c r="J680" s="99"/>
      <c r="K680" s="99"/>
    </row>
    <row r="681" spans="7:11" ht="12.75">
      <c r="G681" s="99"/>
      <c r="H681" s="1745"/>
      <c r="I681" s="99"/>
      <c r="J681" s="99"/>
      <c r="K681" s="99"/>
    </row>
    <row r="682" spans="7:11" ht="12.75">
      <c r="G682" s="99"/>
      <c r="H682" s="1745"/>
      <c r="I682" s="99"/>
      <c r="J682" s="99"/>
      <c r="K682" s="99"/>
    </row>
    <row r="683" spans="7:11" ht="12.75">
      <c r="G683" s="99"/>
      <c r="H683" s="1745"/>
      <c r="I683" s="99"/>
      <c r="J683" s="99"/>
      <c r="K683" s="99"/>
    </row>
    <row r="684" spans="7:11" ht="12.75">
      <c r="G684" s="99"/>
      <c r="H684" s="1745"/>
      <c r="I684" s="99"/>
      <c r="J684" s="99"/>
      <c r="K684" s="99"/>
    </row>
    <row r="685" spans="7:11" ht="12.75">
      <c r="G685" s="99"/>
      <c r="H685" s="1745"/>
      <c r="I685" s="99"/>
      <c r="J685" s="99"/>
      <c r="K685" s="99"/>
    </row>
    <row r="686" spans="7:11" ht="12.75">
      <c r="G686" s="99"/>
      <c r="H686" s="1745"/>
      <c r="I686" s="99"/>
      <c r="J686" s="99"/>
      <c r="K686" s="99"/>
    </row>
    <row r="687" spans="7:11" ht="12.75">
      <c r="G687" s="99"/>
      <c r="H687" s="1745"/>
      <c r="I687" s="99"/>
      <c r="J687" s="99"/>
      <c r="K687" s="99"/>
    </row>
    <row r="688" spans="7:11" ht="12.75">
      <c r="G688" s="99"/>
      <c r="H688" s="1745"/>
      <c r="I688" s="99"/>
      <c r="J688" s="99"/>
      <c r="K688" s="99"/>
    </row>
    <row r="689" spans="7:11" ht="12.75">
      <c r="G689" s="99"/>
      <c r="H689" s="1745"/>
      <c r="I689" s="99"/>
      <c r="J689" s="99"/>
      <c r="K689" s="99"/>
    </row>
    <row r="690" spans="7:11" ht="12.75">
      <c r="G690" s="99"/>
      <c r="H690" s="1745"/>
      <c r="I690" s="99"/>
      <c r="J690" s="99"/>
      <c r="K690" s="99"/>
    </row>
    <row r="691" spans="7:11" ht="12.75">
      <c r="G691" s="99"/>
      <c r="H691" s="1745"/>
      <c r="I691" s="99"/>
      <c r="J691" s="99"/>
      <c r="K691" s="99"/>
    </row>
    <row r="692" spans="7:11" ht="12.75">
      <c r="G692" s="99"/>
      <c r="H692" s="1745"/>
      <c r="I692" s="99"/>
      <c r="J692" s="99"/>
      <c r="K692" s="99"/>
    </row>
    <row r="693" spans="7:11" ht="12.75">
      <c r="G693" s="99"/>
      <c r="H693" s="1745"/>
      <c r="I693" s="99"/>
      <c r="J693" s="99"/>
      <c r="K693" s="99"/>
    </row>
    <row r="694" spans="7:11" ht="12.75">
      <c r="G694" s="99"/>
      <c r="H694" s="1745"/>
      <c r="I694" s="99"/>
      <c r="J694" s="99"/>
      <c r="K694" s="99"/>
    </row>
    <row r="695" spans="7:11" ht="12.75">
      <c r="G695" s="99"/>
      <c r="H695" s="1745"/>
      <c r="I695" s="99"/>
      <c r="J695" s="99"/>
      <c r="K695" s="99"/>
    </row>
    <row r="696" spans="7:11" ht="12.75">
      <c r="G696" s="99"/>
      <c r="H696" s="1745"/>
      <c r="I696" s="99"/>
      <c r="J696" s="99"/>
      <c r="K696" s="99"/>
    </row>
    <row r="697" spans="7:11" ht="12.75">
      <c r="G697" s="99"/>
      <c r="H697" s="1745"/>
      <c r="I697" s="99"/>
      <c r="J697" s="99"/>
      <c r="K697" s="99"/>
    </row>
    <row r="698" spans="7:11" ht="12.75">
      <c r="G698" s="99"/>
      <c r="H698" s="1745"/>
      <c r="I698" s="99"/>
      <c r="J698" s="99"/>
      <c r="K698" s="99"/>
    </row>
    <row r="699" spans="7:11" ht="12.75">
      <c r="G699" s="99"/>
      <c r="H699" s="1745"/>
      <c r="I699" s="99"/>
      <c r="J699" s="99"/>
      <c r="K699" s="99"/>
    </row>
    <row r="700" spans="7:11" ht="12.75">
      <c r="G700" s="99"/>
      <c r="H700" s="1745"/>
      <c r="I700" s="99"/>
      <c r="J700" s="99"/>
      <c r="K700" s="99"/>
    </row>
    <row r="701" spans="7:11" ht="12.75">
      <c r="G701" s="99"/>
      <c r="H701" s="1745"/>
      <c r="I701" s="99"/>
      <c r="J701" s="99"/>
      <c r="K701" s="99"/>
    </row>
    <row r="702" spans="7:11" ht="12.75">
      <c r="G702" s="99"/>
      <c r="H702" s="1745"/>
      <c r="I702" s="99"/>
      <c r="J702" s="99"/>
      <c r="K702" s="99"/>
    </row>
    <row r="703" spans="7:11" ht="12.75">
      <c r="G703" s="99"/>
      <c r="H703" s="1745"/>
      <c r="I703" s="99"/>
      <c r="J703" s="99"/>
      <c r="K703" s="99"/>
    </row>
    <row r="704" spans="7:11" ht="12.75">
      <c r="G704" s="99"/>
      <c r="H704" s="1745"/>
      <c r="I704" s="99"/>
      <c r="J704" s="99"/>
      <c r="K704" s="99"/>
    </row>
    <row r="705" spans="7:11" ht="12.75">
      <c r="G705" s="99"/>
      <c r="H705" s="1745"/>
      <c r="I705" s="99"/>
      <c r="J705" s="99"/>
      <c r="K705" s="99"/>
    </row>
    <row r="706" spans="7:11" ht="12.75">
      <c r="G706" s="99"/>
      <c r="H706" s="1745"/>
      <c r="I706" s="99"/>
      <c r="J706" s="99"/>
      <c r="K706" s="99"/>
    </row>
    <row r="707" spans="7:11" ht="12.75">
      <c r="G707" s="99"/>
      <c r="H707" s="1745"/>
      <c r="I707" s="99"/>
      <c r="J707" s="99"/>
      <c r="K707" s="99"/>
    </row>
    <row r="708" spans="7:11" ht="12.75">
      <c r="G708" s="99"/>
      <c r="H708" s="1745"/>
      <c r="I708" s="99"/>
      <c r="J708" s="99"/>
      <c r="K708" s="99"/>
    </row>
    <row r="709" spans="7:11" ht="12.75">
      <c r="G709" s="99"/>
      <c r="H709" s="1745"/>
      <c r="I709" s="99"/>
      <c r="J709" s="99"/>
      <c r="K709" s="99"/>
    </row>
    <row r="710" spans="7:11" ht="12.75">
      <c r="G710" s="99"/>
      <c r="H710" s="1745"/>
      <c r="I710" s="99"/>
      <c r="J710" s="99"/>
      <c r="K710" s="99"/>
    </row>
    <row r="711" spans="7:11" ht="12.75">
      <c r="G711" s="99"/>
      <c r="H711" s="1745"/>
      <c r="I711" s="99"/>
      <c r="J711" s="99"/>
      <c r="K711" s="99"/>
    </row>
    <row r="712" spans="7:11" ht="12.75">
      <c r="G712" s="99"/>
      <c r="H712" s="1745"/>
      <c r="I712" s="99"/>
      <c r="J712" s="99"/>
      <c r="K712" s="99"/>
    </row>
    <row r="713" spans="7:11" ht="12.75">
      <c r="G713" s="99"/>
      <c r="H713" s="1745"/>
      <c r="I713" s="99"/>
      <c r="J713" s="99"/>
      <c r="K713" s="99"/>
    </row>
    <row r="714" spans="7:11" ht="12.75">
      <c r="G714" s="99"/>
      <c r="H714" s="1745"/>
      <c r="I714" s="99"/>
      <c r="J714" s="99"/>
      <c r="K714" s="99"/>
    </row>
    <row r="715" spans="7:11" ht="12.75">
      <c r="G715" s="99"/>
      <c r="H715" s="1745"/>
      <c r="I715" s="99"/>
      <c r="J715" s="99"/>
      <c r="K715" s="99"/>
    </row>
    <row r="716" spans="7:11" ht="12.75">
      <c r="G716" s="99"/>
      <c r="H716" s="1745"/>
      <c r="I716" s="99"/>
      <c r="J716" s="99"/>
      <c r="K716" s="99"/>
    </row>
    <row r="717" spans="7:11" ht="12.75">
      <c r="G717" s="99"/>
      <c r="H717" s="1745"/>
      <c r="I717" s="99"/>
      <c r="J717" s="99"/>
      <c r="K717" s="99"/>
    </row>
    <row r="718" spans="7:11" ht="12.75">
      <c r="G718" s="99"/>
      <c r="H718" s="1745"/>
      <c r="I718" s="99"/>
      <c r="J718" s="99"/>
      <c r="K718" s="99"/>
    </row>
    <row r="719" spans="7:11" ht="12.75">
      <c r="G719" s="99"/>
      <c r="H719" s="1745"/>
      <c r="I719" s="99"/>
      <c r="J719" s="99"/>
      <c r="K719" s="99"/>
    </row>
    <row r="720" spans="7:11" ht="12.75">
      <c r="G720" s="99"/>
      <c r="H720" s="1745"/>
      <c r="I720" s="99"/>
      <c r="J720" s="99"/>
      <c r="K720" s="99"/>
    </row>
    <row r="721" spans="7:11" ht="12.75">
      <c r="G721" s="99"/>
      <c r="H721" s="1745"/>
      <c r="I721" s="99"/>
      <c r="J721" s="99"/>
      <c r="K721" s="99"/>
    </row>
    <row r="722" spans="7:11" ht="12.75">
      <c r="G722" s="99"/>
      <c r="H722" s="1745"/>
      <c r="I722" s="99"/>
      <c r="J722" s="99"/>
      <c r="K722" s="99"/>
    </row>
    <row r="723" spans="7:11" ht="12.75">
      <c r="G723" s="99"/>
      <c r="H723" s="1745"/>
      <c r="I723" s="99"/>
      <c r="J723" s="99"/>
      <c r="K723" s="99"/>
    </row>
    <row r="724" spans="7:11" ht="12.75">
      <c r="G724" s="99"/>
      <c r="H724" s="1745"/>
      <c r="I724" s="99"/>
      <c r="J724" s="99"/>
      <c r="K724" s="99"/>
    </row>
    <row r="725" spans="7:11" ht="12.75">
      <c r="G725" s="99"/>
      <c r="H725" s="1745"/>
      <c r="I725" s="99"/>
      <c r="J725" s="99"/>
      <c r="K725" s="99"/>
    </row>
    <row r="726" spans="7:11" ht="12.75">
      <c r="G726" s="99"/>
      <c r="H726" s="1745"/>
      <c r="I726" s="99"/>
      <c r="J726" s="99"/>
      <c r="K726" s="99"/>
    </row>
    <row r="727" spans="7:11" ht="12.75">
      <c r="G727" s="99"/>
      <c r="H727" s="1745"/>
      <c r="I727" s="99"/>
      <c r="J727" s="99"/>
      <c r="K727" s="99"/>
    </row>
    <row r="728" spans="7:11" ht="12.75">
      <c r="G728" s="99"/>
      <c r="H728" s="1745"/>
      <c r="I728" s="99"/>
      <c r="J728" s="99"/>
      <c r="K728" s="99"/>
    </row>
    <row r="729" spans="7:11" ht="12.75">
      <c r="G729" s="99"/>
      <c r="H729" s="1745"/>
      <c r="I729" s="99"/>
      <c r="J729" s="99"/>
      <c r="K729" s="99"/>
    </row>
    <row r="730" spans="7:11" ht="12.75">
      <c r="G730" s="99"/>
      <c r="H730" s="1745"/>
      <c r="I730" s="99"/>
      <c r="J730" s="99"/>
      <c r="K730" s="99"/>
    </row>
    <row r="731" spans="7:11" ht="12.75">
      <c r="G731" s="99"/>
      <c r="H731" s="1745"/>
      <c r="I731" s="99"/>
      <c r="J731" s="99"/>
      <c r="K731" s="99"/>
    </row>
    <row r="732" spans="7:11" ht="12.75">
      <c r="G732" s="99"/>
      <c r="H732" s="1745"/>
      <c r="I732" s="99"/>
      <c r="J732" s="99"/>
      <c r="K732" s="99"/>
    </row>
    <row r="733" spans="7:11" ht="12.75">
      <c r="G733" s="99"/>
      <c r="H733" s="1745"/>
      <c r="I733" s="99"/>
      <c r="J733" s="99"/>
      <c r="K733" s="99"/>
    </row>
    <row r="734" spans="7:11" ht="12.75">
      <c r="G734" s="99"/>
      <c r="H734" s="1745"/>
      <c r="I734" s="99"/>
      <c r="J734" s="99"/>
      <c r="K734" s="99"/>
    </row>
    <row r="735" spans="7:11" ht="12.75">
      <c r="G735" s="99"/>
      <c r="H735" s="1745"/>
      <c r="I735" s="99"/>
      <c r="J735" s="99"/>
      <c r="K735" s="99"/>
    </row>
    <row r="736" spans="7:11" ht="12.75">
      <c r="G736" s="99"/>
      <c r="H736" s="1745"/>
      <c r="I736" s="99"/>
      <c r="J736" s="99"/>
      <c r="K736" s="99"/>
    </row>
    <row r="737" spans="7:11" ht="12.75">
      <c r="G737" s="99"/>
      <c r="H737" s="1745"/>
      <c r="I737" s="99"/>
      <c r="J737" s="99"/>
      <c r="K737" s="99"/>
    </row>
    <row r="738" spans="7:11" ht="12.75">
      <c r="G738" s="99"/>
      <c r="H738" s="1745"/>
      <c r="I738" s="99"/>
      <c r="J738" s="99"/>
      <c r="K738" s="99"/>
    </row>
    <row r="739" spans="7:11" ht="12.75">
      <c r="G739" s="99"/>
      <c r="H739" s="1745"/>
      <c r="I739" s="99"/>
      <c r="J739" s="99"/>
      <c r="K739" s="99"/>
    </row>
    <row r="740" spans="7:11" ht="12.75">
      <c r="G740" s="99"/>
      <c r="H740" s="1745"/>
      <c r="I740" s="99"/>
      <c r="J740" s="99"/>
      <c r="K740" s="99"/>
    </row>
    <row r="741" spans="7:11" ht="12.75">
      <c r="G741" s="99"/>
      <c r="H741" s="1745"/>
      <c r="I741" s="99"/>
      <c r="J741" s="99"/>
      <c r="K741" s="99"/>
    </row>
    <row r="742" spans="7:11" ht="12.75">
      <c r="G742" s="99"/>
      <c r="H742" s="1745"/>
      <c r="I742" s="99"/>
      <c r="J742" s="99"/>
      <c r="K742" s="99"/>
    </row>
    <row r="743" spans="7:11" ht="12.75">
      <c r="G743" s="99"/>
      <c r="H743" s="1745"/>
      <c r="I743" s="99"/>
      <c r="J743" s="99"/>
      <c r="K743" s="99"/>
    </row>
    <row r="744" spans="7:11" ht="12.75">
      <c r="G744" s="99"/>
      <c r="H744" s="1745"/>
      <c r="I744" s="99"/>
      <c r="J744" s="99"/>
      <c r="K744" s="99"/>
    </row>
    <row r="745" spans="7:11" ht="12.75">
      <c r="G745" s="99"/>
      <c r="H745" s="1745"/>
      <c r="I745" s="99"/>
      <c r="J745" s="99"/>
      <c r="K745" s="99"/>
    </row>
    <row r="746" spans="7:11" ht="12.75">
      <c r="G746" s="99"/>
      <c r="H746" s="1745"/>
      <c r="I746" s="99"/>
      <c r="J746" s="99"/>
      <c r="K746" s="99"/>
    </row>
    <row r="747" spans="7:11" ht="12.75">
      <c r="G747" s="99"/>
      <c r="H747" s="1745"/>
      <c r="I747" s="99"/>
      <c r="J747" s="99"/>
      <c r="K747" s="99"/>
    </row>
    <row r="748" spans="7:11" ht="12.75">
      <c r="G748" s="99"/>
      <c r="H748" s="1745"/>
      <c r="I748" s="99"/>
      <c r="J748" s="99"/>
      <c r="K748" s="99"/>
    </row>
    <row r="749" spans="7:11" ht="12.75">
      <c r="G749" s="99"/>
      <c r="H749" s="1745"/>
      <c r="I749" s="99"/>
      <c r="J749" s="99"/>
      <c r="K749" s="99"/>
    </row>
    <row r="750" spans="7:11" ht="12.75">
      <c r="G750" s="99"/>
      <c r="H750" s="1745"/>
      <c r="I750" s="99"/>
      <c r="J750" s="99"/>
      <c r="K750" s="99"/>
    </row>
    <row r="751" spans="7:11" ht="12.75">
      <c r="G751" s="99"/>
      <c r="H751" s="1745"/>
      <c r="I751" s="99"/>
      <c r="J751" s="99"/>
      <c r="K751" s="99"/>
    </row>
    <row r="752" spans="7:11" ht="12.75">
      <c r="G752" s="99"/>
      <c r="H752" s="1745"/>
      <c r="I752" s="99"/>
      <c r="J752" s="99"/>
      <c r="K752" s="99"/>
    </row>
    <row r="753" spans="7:11" ht="12.75">
      <c r="G753" s="99"/>
      <c r="H753" s="1745"/>
      <c r="I753" s="99"/>
      <c r="J753" s="99"/>
      <c r="K753" s="99"/>
    </row>
    <row r="754" spans="7:11" ht="12.75">
      <c r="G754" s="99"/>
      <c r="H754" s="1745"/>
      <c r="I754" s="99"/>
      <c r="J754" s="99"/>
      <c r="K754" s="99"/>
    </row>
    <row r="755" spans="7:11" ht="12.75">
      <c r="G755" s="99"/>
      <c r="H755" s="1745"/>
      <c r="I755" s="99"/>
      <c r="J755" s="99"/>
      <c r="K755" s="99"/>
    </row>
    <row r="756" spans="7:11" ht="12.75">
      <c r="G756" s="99"/>
      <c r="H756" s="1745"/>
      <c r="I756" s="99"/>
      <c r="J756" s="99"/>
      <c r="K756" s="99"/>
    </row>
    <row r="757" spans="7:11" ht="12.75">
      <c r="G757" s="99"/>
      <c r="H757" s="1745"/>
      <c r="I757" s="99"/>
      <c r="J757" s="99"/>
      <c r="K757" s="99"/>
    </row>
    <row r="758" spans="7:11" ht="12.75">
      <c r="G758" s="99"/>
      <c r="H758" s="1745"/>
      <c r="I758" s="99"/>
      <c r="J758" s="99"/>
      <c r="K758" s="99"/>
    </row>
    <row r="759" spans="7:11" ht="12.75">
      <c r="G759" s="99"/>
      <c r="H759" s="1745"/>
      <c r="I759" s="99"/>
      <c r="J759" s="99"/>
      <c r="K759" s="99"/>
    </row>
    <row r="760" spans="7:11" ht="12.75">
      <c r="G760" s="99"/>
      <c r="H760" s="1745"/>
      <c r="I760" s="99"/>
      <c r="J760" s="99"/>
      <c r="K760" s="99"/>
    </row>
    <row r="761" spans="7:11" ht="12.75">
      <c r="G761" s="99"/>
      <c r="H761" s="1745"/>
      <c r="I761" s="99"/>
      <c r="J761" s="99"/>
      <c r="K761" s="99"/>
    </row>
    <row r="762" spans="7:11" ht="12.75">
      <c r="G762" s="99"/>
      <c r="H762" s="1745"/>
      <c r="I762" s="99"/>
      <c r="J762" s="99"/>
      <c r="K762" s="99"/>
    </row>
    <row r="763" spans="7:11" ht="12.75">
      <c r="G763" s="99"/>
      <c r="H763" s="1745"/>
      <c r="I763" s="99"/>
      <c r="J763" s="99"/>
      <c r="K763" s="99"/>
    </row>
    <row r="764" spans="7:11" ht="12.75">
      <c r="G764" s="99"/>
      <c r="H764" s="1745"/>
      <c r="I764" s="99"/>
      <c r="J764" s="99"/>
      <c r="K764" s="99"/>
    </row>
    <row r="765" spans="7:11" ht="12.75">
      <c r="G765" s="99"/>
      <c r="H765" s="1745"/>
      <c r="I765" s="99"/>
      <c r="J765" s="99"/>
      <c r="K765" s="99"/>
    </row>
    <row r="766" spans="7:11" ht="12.75">
      <c r="G766" s="99"/>
      <c r="H766" s="1745"/>
      <c r="I766" s="99"/>
      <c r="J766" s="99"/>
      <c r="K766" s="99"/>
    </row>
    <row r="767" spans="7:11" ht="12.75">
      <c r="G767" s="99"/>
      <c r="H767" s="1745"/>
      <c r="I767" s="99"/>
      <c r="J767" s="99"/>
      <c r="K767" s="99"/>
    </row>
    <row r="768" spans="7:11" ht="12.75">
      <c r="G768" s="99"/>
      <c r="H768" s="1745"/>
      <c r="I768" s="99"/>
      <c r="J768" s="99"/>
      <c r="K768" s="99"/>
    </row>
    <row r="769" spans="7:11" ht="12.75">
      <c r="G769" s="99"/>
      <c r="H769" s="1745"/>
      <c r="I769" s="99"/>
      <c r="J769" s="99"/>
      <c r="K769" s="99"/>
    </row>
    <row r="770" spans="7:11" ht="12.75">
      <c r="G770" s="99"/>
      <c r="H770" s="1745"/>
      <c r="I770" s="99"/>
      <c r="J770" s="99"/>
      <c r="K770" s="99"/>
    </row>
    <row r="771" spans="7:11" ht="12.75">
      <c r="G771" s="99"/>
      <c r="H771" s="1745"/>
      <c r="I771" s="99"/>
      <c r="J771" s="99"/>
      <c r="K771" s="99"/>
    </row>
    <row r="772" spans="7:11" ht="12.75">
      <c r="G772" s="99"/>
      <c r="H772" s="1745"/>
      <c r="I772" s="99"/>
      <c r="J772" s="99"/>
      <c r="K772" s="99"/>
    </row>
    <row r="773" spans="7:11" ht="12.75">
      <c r="G773" s="99"/>
      <c r="H773" s="1745"/>
      <c r="I773" s="99"/>
      <c r="J773" s="99"/>
      <c r="K773" s="99"/>
    </row>
    <row r="774" spans="7:11" ht="12.75">
      <c r="G774" s="99"/>
      <c r="H774" s="1745"/>
      <c r="I774" s="99"/>
      <c r="J774" s="99"/>
      <c r="K774" s="99"/>
    </row>
    <row r="775" spans="7:11" ht="12.75">
      <c r="G775" s="99"/>
      <c r="H775" s="1745"/>
      <c r="I775" s="99"/>
      <c r="J775" s="99"/>
      <c r="K775" s="99"/>
    </row>
    <row r="776" spans="7:11" ht="12.75">
      <c r="G776" s="99"/>
      <c r="H776" s="1745"/>
      <c r="I776" s="99"/>
      <c r="J776" s="99"/>
      <c r="K776" s="99"/>
    </row>
    <row r="777" spans="7:11" ht="12.75">
      <c r="G777" s="99"/>
      <c r="H777" s="1745"/>
      <c r="I777" s="99"/>
      <c r="J777" s="99"/>
      <c r="K777" s="99"/>
    </row>
    <row r="778" spans="7:11" ht="12.75">
      <c r="G778" s="99"/>
      <c r="H778" s="1745"/>
      <c r="I778" s="99"/>
      <c r="J778" s="99"/>
      <c r="K778" s="99"/>
    </row>
    <row r="779" spans="7:11" ht="12.75">
      <c r="G779" s="99"/>
      <c r="H779" s="1745"/>
      <c r="I779" s="99"/>
      <c r="J779" s="99"/>
      <c r="K779" s="99"/>
    </row>
    <row r="780" spans="7:11" ht="12.75">
      <c r="G780" s="99"/>
      <c r="H780" s="1745"/>
      <c r="I780" s="99"/>
      <c r="J780" s="99"/>
      <c r="K780" s="99"/>
    </row>
    <row r="781" spans="7:11" ht="12.75">
      <c r="G781" s="99"/>
      <c r="H781" s="1745"/>
      <c r="I781" s="99"/>
      <c r="J781" s="99"/>
      <c r="K781" s="99"/>
    </row>
    <row r="782" spans="7:11" ht="12.75">
      <c r="G782" s="99"/>
      <c r="H782" s="1745"/>
      <c r="I782" s="99"/>
      <c r="J782" s="99"/>
      <c r="K782" s="99"/>
    </row>
    <row r="783" spans="7:11" ht="12.75">
      <c r="G783" s="99"/>
      <c r="H783" s="1745"/>
      <c r="I783" s="99"/>
      <c r="J783" s="99"/>
      <c r="K783" s="99"/>
    </row>
    <row r="784" spans="7:11" ht="12.75">
      <c r="G784" s="99"/>
      <c r="H784" s="1745"/>
      <c r="I784" s="99"/>
      <c r="J784" s="99"/>
      <c r="K784" s="99"/>
    </row>
    <row r="785" spans="7:11" ht="12.75">
      <c r="G785" s="99"/>
      <c r="H785" s="1745"/>
      <c r="I785" s="99"/>
      <c r="J785" s="99"/>
      <c r="K785" s="99"/>
    </row>
    <row r="786" spans="7:11" ht="12.75">
      <c r="G786" s="99"/>
      <c r="H786" s="1745"/>
      <c r="I786" s="99"/>
      <c r="J786" s="99"/>
      <c r="K786" s="99"/>
    </row>
    <row r="787" spans="7:11" ht="12.75">
      <c r="G787" s="99"/>
      <c r="H787" s="1745"/>
      <c r="I787" s="99"/>
      <c r="J787" s="99"/>
      <c r="K787" s="99"/>
    </row>
    <row r="788" spans="7:11" ht="12.75">
      <c r="G788" s="99"/>
      <c r="H788" s="1745"/>
      <c r="I788" s="99"/>
      <c r="J788" s="99"/>
      <c r="K788" s="99"/>
    </row>
    <row r="789" spans="7:11" ht="12.75">
      <c r="G789" s="99"/>
      <c r="H789" s="1745"/>
      <c r="I789" s="99"/>
      <c r="J789" s="99"/>
      <c r="K789" s="99"/>
    </row>
    <row r="790" spans="7:11" ht="12.75">
      <c r="G790" s="99"/>
      <c r="H790" s="1745"/>
      <c r="I790" s="99"/>
      <c r="J790" s="99"/>
      <c r="K790" s="99"/>
    </row>
    <row r="791" spans="7:11" ht="12.75">
      <c r="G791" s="99"/>
      <c r="H791" s="1745"/>
      <c r="I791" s="99"/>
      <c r="J791" s="99"/>
      <c r="K791" s="99"/>
    </row>
  </sheetData>
  <mergeCells count="10">
    <mergeCell ref="L58:M58"/>
    <mergeCell ref="E59:F59"/>
    <mergeCell ref="H59:I59"/>
    <mergeCell ref="L59:M59"/>
    <mergeCell ref="A8:C8"/>
    <mergeCell ref="L9:M9"/>
    <mergeCell ref="E10:F10"/>
    <mergeCell ref="H10:I10"/>
    <mergeCell ref="L10:M10"/>
    <mergeCell ref="A57:C57"/>
  </mergeCells>
  <printOptions/>
  <pageMargins left="0.7" right="0.7" top="0.75" bottom="0.75" header="0.3" footer="0.3"/>
  <pageSetup horizontalDpi="600" verticalDpi="600" orientation="portrait" scale="75" r:id="rId1"/>
  <rowBreaks count="1" manualBreakCount="1">
    <brk id="47"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sheetPr>
  <dimension ref="A1:F43"/>
  <sheetViews>
    <sheetView workbookViewId="0" topLeftCell="A1"/>
  </sheetViews>
  <sheetFormatPr defaultColWidth="9.140625" defaultRowHeight="12.75"/>
  <cols>
    <col min="1" max="1" width="2.7109375" style="9" customWidth="1"/>
    <col min="2" max="2" width="27.140625" style="9" customWidth="1"/>
    <col min="3" max="3" width="25.7109375" style="9" customWidth="1"/>
    <col min="4" max="4" width="15.7109375" style="9" customWidth="1"/>
    <col min="5" max="5" width="25.7109375" style="13" customWidth="1"/>
    <col min="6" max="6" width="15.7109375" style="13" customWidth="1"/>
    <col min="7" max="16384" width="9.140625" style="9" customWidth="1"/>
  </cols>
  <sheetData>
    <row r="1" spans="1:6" ht="5.1" customHeight="1">
      <c r="A1" s="634"/>
      <c r="B1" s="635"/>
      <c r="C1" s="635"/>
      <c r="D1" s="635"/>
      <c r="E1" s="635"/>
      <c r="F1" s="736"/>
    </row>
    <row r="2" spans="1:6" s="1746" customFormat="1" ht="18" customHeight="1">
      <c r="A2" s="2691" t="s">
        <v>889</v>
      </c>
      <c r="B2" s="2692"/>
      <c r="C2" s="2692"/>
      <c r="D2" s="2692"/>
      <c r="E2" s="2692"/>
      <c r="F2" s="2693"/>
    </row>
    <row r="3" spans="1:6" s="1747" customFormat="1" ht="18" customHeight="1">
      <c r="A3" s="2794" t="s">
        <v>109</v>
      </c>
      <c r="B3" s="2575"/>
      <c r="C3" s="2575"/>
      <c r="D3" s="2575"/>
      <c r="E3" s="2575"/>
      <c r="F3" s="2795"/>
    </row>
    <row r="4" spans="1:6" ht="24.75" customHeight="1">
      <c r="A4" s="2796" t="s">
        <v>228</v>
      </c>
      <c r="B4" s="2797"/>
      <c r="C4" s="2797"/>
      <c r="D4" s="2797"/>
      <c r="E4" s="2797"/>
      <c r="F4" s="2798"/>
    </row>
    <row r="5" spans="1:6" s="219" customFormat="1" ht="9.95" customHeight="1">
      <c r="A5" s="161"/>
      <c r="B5" s="692"/>
      <c r="C5" s="693"/>
      <c r="D5" s="696"/>
      <c r="E5" s="694"/>
      <c r="F5" s="1169"/>
    </row>
    <row r="6" spans="1:6" s="219" customFormat="1" ht="12" customHeight="1">
      <c r="A6" s="1748" t="s">
        <v>890</v>
      </c>
      <c r="B6" s="1749"/>
      <c r="C6" s="2556" t="s">
        <v>891</v>
      </c>
      <c r="D6" s="2662"/>
      <c r="E6" s="2568" t="s">
        <v>892</v>
      </c>
      <c r="F6" s="2567"/>
    </row>
    <row r="7" spans="1:6" s="219" customFormat="1" ht="12" customHeight="1">
      <c r="A7" s="1750" t="s">
        <v>656</v>
      </c>
      <c r="B7" s="1751"/>
      <c r="C7" s="2792" t="s">
        <v>893</v>
      </c>
      <c r="D7" s="2793"/>
      <c r="E7" s="2568" t="s">
        <v>893</v>
      </c>
      <c r="F7" s="2567"/>
    </row>
    <row r="8" spans="1:6" s="219" customFormat="1" ht="12" customHeight="1">
      <c r="A8" s="1752"/>
      <c r="B8" s="1753"/>
      <c r="C8" s="1754"/>
      <c r="D8" s="1755"/>
      <c r="E8" s="1756"/>
      <c r="F8" s="1757"/>
    </row>
    <row r="9" spans="1:6" ht="9.95" customHeight="1">
      <c r="A9" s="749"/>
      <c r="B9" s="185"/>
      <c r="C9" s="1758"/>
      <c r="D9" s="1759"/>
      <c r="E9" s="1184"/>
      <c r="F9" s="1187"/>
    </row>
    <row r="10" spans="1:6" ht="15" customHeight="1">
      <c r="A10" s="1760"/>
      <c r="B10" s="1761">
        <v>1990</v>
      </c>
      <c r="C10" s="2883">
        <v>2164.77</v>
      </c>
      <c r="D10" s="1762"/>
      <c r="E10" s="2883">
        <v>25977.24</v>
      </c>
      <c r="F10" s="1763"/>
    </row>
    <row r="11" spans="1:6" ht="15" customHeight="1">
      <c r="A11" s="1760"/>
      <c r="B11" s="1761">
        <v>1991</v>
      </c>
      <c r="C11" s="2884">
        <v>2250</v>
      </c>
      <c r="D11" s="1762"/>
      <c r="E11" s="2884">
        <v>27000</v>
      </c>
      <c r="F11" s="1763"/>
    </row>
    <row r="12" spans="1:6" s="37" customFormat="1" ht="15" customHeight="1">
      <c r="A12" s="753"/>
      <c r="B12" s="1764">
        <v>1992</v>
      </c>
      <c r="C12" s="2885">
        <v>2352.27</v>
      </c>
      <c r="D12" s="1765"/>
      <c r="E12" s="2884">
        <v>28227.24</v>
      </c>
      <c r="F12" s="1766"/>
    </row>
    <row r="13" spans="1:6" s="37" customFormat="1" ht="15" customHeight="1">
      <c r="A13" s="753"/>
      <c r="B13" s="1764">
        <v>1993</v>
      </c>
      <c r="C13" s="2885">
        <v>2437.5</v>
      </c>
      <c r="D13" s="1765"/>
      <c r="E13" s="2884">
        <v>29250</v>
      </c>
      <c r="F13" s="1766"/>
    </row>
    <row r="14" spans="1:6" s="37" customFormat="1" ht="15" customHeight="1">
      <c r="A14" s="753"/>
      <c r="B14" s="1764">
        <v>1994</v>
      </c>
      <c r="C14" s="2885">
        <v>2556.82</v>
      </c>
      <c r="D14" s="1765"/>
      <c r="E14" s="2884">
        <v>30681.84</v>
      </c>
      <c r="F14" s="1766"/>
    </row>
    <row r="15" spans="1:6" s="37" customFormat="1" ht="15" customHeight="1">
      <c r="A15" s="753"/>
      <c r="B15" s="1764">
        <v>1995</v>
      </c>
      <c r="C15" s="2885">
        <v>2573.86</v>
      </c>
      <c r="D15" s="1765"/>
      <c r="E15" s="2884">
        <v>30886.32</v>
      </c>
      <c r="F15" s="1766"/>
    </row>
    <row r="16" spans="1:6" s="37" customFormat="1" ht="15" customHeight="1">
      <c r="A16" s="753"/>
      <c r="B16" s="1764">
        <v>1996</v>
      </c>
      <c r="C16" s="2885">
        <v>2642.05</v>
      </c>
      <c r="D16" s="1765"/>
      <c r="E16" s="2884">
        <v>31704.6</v>
      </c>
      <c r="F16" s="1766"/>
    </row>
    <row r="17" spans="1:6" s="527" customFormat="1" ht="15" customHeight="1">
      <c r="A17" s="753"/>
      <c r="B17" s="1764">
        <v>1997</v>
      </c>
      <c r="C17" s="2885">
        <v>2761.36</v>
      </c>
      <c r="D17" s="1765"/>
      <c r="E17" s="2884">
        <v>33136.32</v>
      </c>
      <c r="F17" s="1766"/>
    </row>
    <row r="18" spans="1:6" s="527" customFormat="1" ht="15" customHeight="1">
      <c r="A18" s="753"/>
      <c r="B18" s="1764">
        <v>1998</v>
      </c>
      <c r="C18" s="2885">
        <v>2880.68</v>
      </c>
      <c r="D18" s="1765"/>
      <c r="E18" s="2884">
        <v>34568.16</v>
      </c>
      <c r="F18" s="1766"/>
    </row>
    <row r="19" spans="1:6" s="527" customFormat="1" ht="15" customHeight="1">
      <c r="A19" s="753"/>
      <c r="B19" s="1764">
        <v>1999</v>
      </c>
      <c r="C19" s="2885">
        <v>3051.14</v>
      </c>
      <c r="D19" s="1765"/>
      <c r="E19" s="2884">
        <v>36613.68</v>
      </c>
      <c r="F19" s="1766"/>
    </row>
    <row r="20" spans="1:6" s="527" customFormat="1" ht="15" customHeight="1">
      <c r="A20" s="753"/>
      <c r="B20" s="1764">
        <v>2000</v>
      </c>
      <c r="C20" s="2885">
        <v>3221.59</v>
      </c>
      <c r="D20" s="1765"/>
      <c r="E20" s="2884">
        <v>38659.08</v>
      </c>
      <c r="F20" s="1766"/>
    </row>
    <row r="21" spans="1:6" s="527" customFormat="1" ht="15" customHeight="1">
      <c r="A21" s="753"/>
      <c r="B21" s="1764">
        <v>2001</v>
      </c>
      <c r="C21" s="2885">
        <v>3392.05</v>
      </c>
      <c r="D21" s="1765"/>
      <c r="E21" s="2884">
        <v>40704.6</v>
      </c>
      <c r="F21" s="1766"/>
    </row>
    <row r="22" spans="1:6" s="527" customFormat="1" ht="15" customHeight="1">
      <c r="A22" s="753"/>
      <c r="B22" s="1764">
        <v>2002</v>
      </c>
      <c r="C22" s="2885">
        <v>3579.55</v>
      </c>
      <c r="D22" s="1765"/>
      <c r="E22" s="2884">
        <v>42954.6</v>
      </c>
      <c r="F22" s="1766"/>
    </row>
    <row r="23" spans="1:6" s="527" customFormat="1" ht="15" customHeight="1">
      <c r="A23" s="753"/>
      <c r="B23" s="1764">
        <v>2003</v>
      </c>
      <c r="C23" s="2885">
        <v>3664.77</v>
      </c>
      <c r="D23" s="1765"/>
      <c r="E23" s="2884">
        <v>43977.24</v>
      </c>
      <c r="F23" s="1766"/>
    </row>
    <row r="24" spans="1:6" s="527" customFormat="1" ht="15" customHeight="1">
      <c r="A24" s="753"/>
      <c r="B24" s="1764">
        <v>2004</v>
      </c>
      <c r="C24" s="2885">
        <v>3698.86</v>
      </c>
      <c r="D24" s="1765"/>
      <c r="E24" s="2884">
        <v>44386.32</v>
      </c>
      <c r="F24" s="1766"/>
    </row>
    <row r="25" spans="1:6" s="527" customFormat="1" ht="15" customHeight="1">
      <c r="A25" s="753"/>
      <c r="B25" s="1764">
        <v>2005</v>
      </c>
      <c r="C25" s="2885">
        <v>3801.14</v>
      </c>
      <c r="D25" s="1765"/>
      <c r="E25" s="2884">
        <v>45613.68</v>
      </c>
      <c r="F25" s="1766"/>
    </row>
    <row r="26" spans="1:6" s="527" customFormat="1" ht="15" customHeight="1">
      <c r="A26" s="753"/>
      <c r="B26" s="1764">
        <v>2006</v>
      </c>
      <c r="C26" s="2885">
        <v>3971.59</v>
      </c>
      <c r="D26" s="1765"/>
      <c r="E26" s="2884">
        <v>47659.08</v>
      </c>
      <c r="F26" s="1766"/>
    </row>
    <row r="27" spans="1:6" s="527" customFormat="1" ht="15" customHeight="1">
      <c r="A27" s="753"/>
      <c r="B27" s="1764">
        <v>2007</v>
      </c>
      <c r="C27" s="2885">
        <v>4125</v>
      </c>
      <c r="D27" s="1765"/>
      <c r="E27" s="2884">
        <v>49500</v>
      </c>
      <c r="F27" s="1766"/>
    </row>
    <row r="28" spans="1:6" s="527" customFormat="1" ht="15" customHeight="1">
      <c r="A28" s="753"/>
      <c r="B28" s="1764">
        <v>2008</v>
      </c>
      <c r="C28" s="2885">
        <v>4312.5</v>
      </c>
      <c r="D28" s="1765"/>
      <c r="E28" s="2884">
        <v>51750</v>
      </c>
      <c r="F28" s="1766"/>
    </row>
    <row r="29" spans="1:6" s="527" customFormat="1" ht="15" customHeight="1">
      <c r="A29" s="753"/>
      <c r="B29" s="1764" t="s">
        <v>894</v>
      </c>
      <c r="C29" s="2885">
        <v>4500</v>
      </c>
      <c r="D29" s="1765"/>
      <c r="E29" s="2884">
        <v>54000</v>
      </c>
      <c r="F29" s="1766"/>
    </row>
    <row r="30" spans="1:6" s="527" customFormat="1" ht="15" customHeight="1">
      <c r="A30" s="753"/>
      <c r="B30" s="1764">
        <v>2012</v>
      </c>
      <c r="C30" s="2885">
        <f>+E30/12</f>
        <v>4653.41</v>
      </c>
      <c r="D30" s="1765"/>
      <c r="E30" s="2884">
        <v>55840.92</v>
      </c>
      <c r="F30" s="1766"/>
    </row>
    <row r="31" spans="1:6" s="37" customFormat="1" ht="5.1" customHeight="1">
      <c r="A31" s="1197"/>
      <c r="B31" s="1767"/>
      <c r="C31" s="2886"/>
      <c r="D31" s="2887"/>
      <c r="E31" s="2887"/>
      <c r="F31" s="2888"/>
    </row>
    <row r="32" spans="1:6" s="1768" customFormat="1" ht="5.1" customHeight="1">
      <c r="A32" s="375"/>
      <c r="B32" s="375"/>
      <c r="C32" s="375"/>
      <c r="D32" s="375"/>
      <c r="E32" s="512"/>
      <c r="F32" s="512"/>
    </row>
    <row r="33" spans="1:6" s="1769" customFormat="1" ht="9.95" customHeight="1">
      <c r="A33" s="1130" t="s">
        <v>895</v>
      </c>
      <c r="B33" s="1130"/>
      <c r="C33" s="1130"/>
      <c r="D33" s="1130"/>
      <c r="E33" s="796"/>
      <c r="F33" s="796"/>
    </row>
    <row r="34" spans="1:6" s="1769" customFormat="1" ht="9.95" customHeight="1">
      <c r="A34" s="1130" t="s">
        <v>896</v>
      </c>
      <c r="B34" s="1130"/>
      <c r="C34" s="1130"/>
      <c r="D34" s="1130"/>
      <c r="E34" s="796"/>
      <c r="F34" s="796"/>
    </row>
    <row r="35" spans="1:6" s="1769" customFormat="1" ht="9.95" customHeight="1">
      <c r="A35" s="1130" t="s">
        <v>897</v>
      </c>
      <c r="B35" s="1130"/>
      <c r="C35" s="1130"/>
      <c r="D35" s="1130"/>
      <c r="E35" s="796"/>
      <c r="F35" s="796"/>
    </row>
    <row r="36" spans="1:6" s="1769" customFormat="1" ht="9.95" customHeight="1">
      <c r="A36" s="1130" t="s">
        <v>898</v>
      </c>
      <c r="B36" s="1130"/>
      <c r="C36" s="1130"/>
      <c r="D36" s="1130"/>
      <c r="E36" s="796"/>
      <c r="F36" s="796"/>
    </row>
    <row r="37" spans="1:6" s="221" customFormat="1" ht="9.95" customHeight="1">
      <c r="A37" s="1130" t="s">
        <v>899</v>
      </c>
      <c r="E37" s="1770"/>
      <c r="F37" s="1770"/>
    </row>
    <row r="38" spans="1:6" s="221" customFormat="1" ht="9.95" customHeight="1">
      <c r="A38" s="1130" t="s">
        <v>900</v>
      </c>
      <c r="E38" s="1770"/>
      <c r="F38" s="1770"/>
    </row>
    <row r="39" spans="1:6" s="1771" customFormat="1" ht="9.95" customHeight="1">
      <c r="A39" s="1130" t="s">
        <v>901</v>
      </c>
      <c r="E39" s="1772"/>
      <c r="F39" s="1772"/>
    </row>
    <row r="40" ht="9.95" customHeight="1">
      <c r="A40" s="103" t="s">
        <v>902</v>
      </c>
    </row>
    <row r="41" ht="9.95" customHeight="1">
      <c r="A41" s="103" t="s">
        <v>903</v>
      </c>
    </row>
    <row r="42" ht="9.95" customHeight="1">
      <c r="A42" s="103" t="s">
        <v>904</v>
      </c>
    </row>
    <row r="43" spans="3:4" ht="12.75">
      <c r="C43" s="1773"/>
      <c r="D43" s="1773"/>
    </row>
  </sheetData>
  <mergeCells count="7">
    <mergeCell ref="C7:D7"/>
    <mergeCell ref="E7:F7"/>
    <mergeCell ref="A2:F2"/>
    <mergeCell ref="A3:F3"/>
    <mergeCell ref="A4:F4"/>
    <mergeCell ref="C6:D6"/>
    <mergeCell ref="E6:F6"/>
  </mergeCells>
  <printOptions/>
  <pageMargins left="0.7" right="0.7" top="0.75" bottom="0.75" header="0.3" footer="0.3"/>
  <pageSetup horizontalDpi="600" verticalDpi="60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sheetPr>
  <dimension ref="A1:AA44"/>
  <sheetViews>
    <sheetView workbookViewId="0" topLeftCell="A1"/>
  </sheetViews>
  <sheetFormatPr defaultColWidth="9.140625" defaultRowHeight="12.75"/>
  <cols>
    <col min="1" max="1" width="22.7109375" style="9" customWidth="1"/>
    <col min="2" max="5" width="18.7109375" style="9" customWidth="1"/>
    <col min="6" max="7" width="18.7109375" style="13" customWidth="1"/>
    <col min="8" max="16384" width="9.140625" style="9" customWidth="1"/>
  </cols>
  <sheetData>
    <row r="1" spans="1:7" ht="21.75" customHeight="1">
      <c r="A1" s="6"/>
      <c r="B1" s="7"/>
      <c r="C1" s="7"/>
      <c r="D1" s="7"/>
      <c r="E1" s="7"/>
      <c r="F1" s="7"/>
      <c r="G1" s="8"/>
    </row>
    <row r="2" spans="1:7" s="13" customFormat="1" ht="20.25">
      <c r="A2" s="10" t="s">
        <v>905</v>
      </c>
      <c r="B2" s="11"/>
      <c r="C2" s="11"/>
      <c r="D2" s="11"/>
      <c r="E2" s="11"/>
      <c r="F2" s="11"/>
      <c r="G2" s="12"/>
    </row>
    <row r="3" spans="1:7" ht="20.25">
      <c r="A3" s="10" t="s">
        <v>112</v>
      </c>
      <c r="B3" s="11"/>
      <c r="C3" s="11"/>
      <c r="D3" s="11"/>
      <c r="E3" s="11"/>
      <c r="F3" s="11"/>
      <c r="G3" s="12"/>
    </row>
    <row r="4" spans="1:7" s="17" customFormat="1" ht="15" customHeight="1">
      <c r="A4" s="14"/>
      <c r="B4" s="15"/>
      <c r="C4" s="15"/>
      <c r="D4" s="15"/>
      <c r="E4" s="15"/>
      <c r="F4" s="15"/>
      <c r="G4" s="16"/>
    </row>
    <row r="5" spans="1:7" s="22" customFormat="1" ht="9.95" customHeight="1">
      <c r="A5" s="18"/>
      <c r="B5" s="19"/>
      <c r="C5" s="20"/>
      <c r="D5" s="20"/>
      <c r="E5" s="20"/>
      <c r="F5" s="20"/>
      <c r="G5" s="21"/>
    </row>
    <row r="6" spans="1:7" s="24" customFormat="1" ht="12.75" customHeight="1">
      <c r="A6" s="2533" t="s">
        <v>216</v>
      </c>
      <c r="B6" s="2493" t="s">
        <v>906</v>
      </c>
      <c r="C6" s="2494"/>
      <c r="D6" s="2494" t="s">
        <v>218</v>
      </c>
      <c r="E6" s="2494"/>
      <c r="F6" s="2494" t="s">
        <v>219</v>
      </c>
      <c r="G6" s="23"/>
    </row>
    <row r="7" spans="1:7" s="22" customFormat="1" ht="9.95" customHeight="1">
      <c r="A7" s="2533"/>
      <c r="B7" s="1774" t="s">
        <v>220</v>
      </c>
      <c r="C7" s="1775"/>
      <c r="D7" s="1776" t="s">
        <v>221</v>
      </c>
      <c r="E7" s="1775"/>
      <c r="F7" s="1776" t="s">
        <v>222</v>
      </c>
      <c r="G7" s="1777"/>
    </row>
    <row r="8" spans="1:11" s="32" customFormat="1" ht="6.95" customHeight="1">
      <c r="A8" s="28"/>
      <c r="B8" s="1778"/>
      <c r="C8" s="30"/>
      <c r="D8" s="30"/>
      <c r="E8" s="30"/>
      <c r="F8" s="30"/>
      <c r="G8" s="31"/>
      <c r="H8" s="9"/>
      <c r="I8" s="9"/>
      <c r="J8" s="9"/>
      <c r="K8" s="9"/>
    </row>
    <row r="9" spans="1:7" ht="6" customHeight="1">
      <c r="A9" s="1779"/>
      <c r="B9" s="1337"/>
      <c r="C9" s="35"/>
      <c r="D9" s="35"/>
      <c r="E9" s="35"/>
      <c r="F9" s="35"/>
      <c r="G9" s="36"/>
    </row>
    <row r="10" spans="1:9" s="37" customFormat="1" ht="18" customHeight="1">
      <c r="A10" s="2519">
        <v>1980</v>
      </c>
      <c r="B10" s="1780">
        <v>21.1</v>
      </c>
      <c r="C10" s="39"/>
      <c r="D10" s="40">
        <v>29.6</v>
      </c>
      <c r="E10" s="39"/>
      <c r="F10" s="40">
        <v>-8.5</v>
      </c>
      <c r="G10" s="41"/>
      <c r="I10" s="1781"/>
    </row>
    <row r="11" spans="1:9" s="37" customFormat="1" ht="9" customHeight="1">
      <c r="A11" s="2519"/>
      <c r="B11" s="1782"/>
      <c r="C11" s="42"/>
      <c r="D11" s="269"/>
      <c r="E11" s="42"/>
      <c r="F11" s="269"/>
      <c r="G11" s="45"/>
      <c r="I11" s="1781"/>
    </row>
    <row r="12" spans="1:9" s="37" customFormat="1" ht="18" customHeight="1">
      <c r="A12" s="2519">
        <v>1985</v>
      </c>
      <c r="B12" s="1782">
        <v>78.4</v>
      </c>
      <c r="C12" s="42"/>
      <c r="D12" s="269">
        <v>51.7</v>
      </c>
      <c r="E12" s="42"/>
      <c r="F12" s="269">
        <v>26.7</v>
      </c>
      <c r="G12" s="45"/>
      <c r="I12" s="1781"/>
    </row>
    <row r="13" spans="1:9" s="37" customFormat="1" ht="9" customHeight="1">
      <c r="A13" s="2519"/>
      <c r="B13" s="1782"/>
      <c r="C13" s="42"/>
      <c r="D13" s="269"/>
      <c r="E13" s="42"/>
      <c r="F13" s="269"/>
      <c r="G13" s="45"/>
      <c r="I13" s="1781"/>
    </row>
    <row r="14" spans="1:9" s="37" customFormat="1" ht="18" customHeight="1">
      <c r="A14" s="2519">
        <v>1990</v>
      </c>
      <c r="B14" s="1782">
        <v>190</v>
      </c>
      <c r="C14" s="42"/>
      <c r="D14" s="269">
        <v>58</v>
      </c>
      <c r="E14" s="42"/>
      <c r="F14" s="269">
        <v>132</v>
      </c>
      <c r="G14" s="45"/>
      <c r="I14" s="1781"/>
    </row>
    <row r="15" spans="1:9" s="37" customFormat="1" ht="9" customHeight="1">
      <c r="A15" s="2519"/>
      <c r="B15" s="1782"/>
      <c r="C15" s="42"/>
      <c r="D15" s="269"/>
      <c r="E15" s="42"/>
      <c r="F15" s="269"/>
      <c r="G15" s="45"/>
      <c r="I15" s="1781"/>
    </row>
    <row r="16" spans="1:9" s="37" customFormat="1" ht="18" customHeight="1">
      <c r="A16" s="2519">
        <v>1995</v>
      </c>
      <c r="B16" s="1782">
        <v>477</v>
      </c>
      <c r="C16" s="42"/>
      <c r="D16" s="269">
        <v>285</v>
      </c>
      <c r="E16" s="42"/>
      <c r="F16" s="269">
        <v>192</v>
      </c>
      <c r="G16" s="45"/>
      <c r="I16" s="1781"/>
    </row>
    <row r="17" spans="1:9" s="37" customFormat="1" ht="18" customHeight="1">
      <c r="A17" s="2519">
        <v>1996</v>
      </c>
      <c r="B17" s="1782">
        <v>505</v>
      </c>
      <c r="C17" s="42"/>
      <c r="D17" s="269">
        <v>381</v>
      </c>
      <c r="E17" s="42"/>
      <c r="F17" s="269">
        <v>124</v>
      </c>
      <c r="G17" s="45"/>
      <c r="I17" s="1781"/>
    </row>
    <row r="18" spans="1:9" ht="18" customHeight="1">
      <c r="A18" s="2519">
        <v>1997</v>
      </c>
      <c r="B18" s="1782">
        <v>596</v>
      </c>
      <c r="C18" s="42"/>
      <c r="D18" s="269">
        <v>377</v>
      </c>
      <c r="E18" s="42"/>
      <c r="F18" s="269">
        <v>219</v>
      </c>
      <c r="G18" s="45"/>
      <c r="I18" s="1781"/>
    </row>
    <row r="19" spans="1:9" ht="18" customHeight="1">
      <c r="A19" s="2519">
        <v>1998</v>
      </c>
      <c r="B19" s="1782">
        <v>745</v>
      </c>
      <c r="C19" s="42"/>
      <c r="D19" s="269">
        <v>404</v>
      </c>
      <c r="E19" s="42"/>
      <c r="F19" s="269">
        <v>341</v>
      </c>
      <c r="G19" s="45"/>
      <c r="I19" s="1781"/>
    </row>
    <row r="20" spans="1:9" ht="18" customHeight="1">
      <c r="A20" s="2519">
        <v>1999</v>
      </c>
      <c r="B20" s="1782">
        <v>692</v>
      </c>
      <c r="C20" s="42"/>
      <c r="D20" s="269">
        <v>493</v>
      </c>
      <c r="E20" s="42"/>
      <c r="F20" s="269">
        <v>199</v>
      </c>
      <c r="G20" s="45"/>
      <c r="I20" s="1781"/>
    </row>
    <row r="21" spans="1:9" ht="18" customHeight="1">
      <c r="A21" s="2519">
        <v>2000</v>
      </c>
      <c r="B21" s="1782">
        <v>694</v>
      </c>
      <c r="C21" s="42"/>
      <c r="D21" s="269">
        <v>427</v>
      </c>
      <c r="E21" s="42"/>
      <c r="F21" s="269">
        <v>267</v>
      </c>
      <c r="G21" s="45"/>
      <c r="I21" s="1781"/>
    </row>
    <row r="22" spans="1:9" ht="18" customHeight="1">
      <c r="A22" s="2519">
        <v>2001</v>
      </c>
      <c r="B22" s="1782">
        <v>807</v>
      </c>
      <c r="C22" s="42"/>
      <c r="D22" s="269">
        <v>691</v>
      </c>
      <c r="E22" s="42"/>
      <c r="F22" s="269">
        <v>116</v>
      </c>
      <c r="G22" s="45"/>
      <c r="I22" s="1781"/>
    </row>
    <row r="23" spans="1:9" ht="18" customHeight="1">
      <c r="A23" s="2519">
        <v>2002</v>
      </c>
      <c r="B23" s="1782">
        <v>944</v>
      </c>
      <c r="C23" s="42"/>
      <c r="D23" s="269">
        <v>786</v>
      </c>
      <c r="E23" s="42"/>
      <c r="F23" s="269">
        <v>158</v>
      </c>
      <c r="G23" s="45"/>
      <c r="I23" s="1781"/>
    </row>
    <row r="24" spans="1:9" ht="18" customHeight="1">
      <c r="A24" s="2519">
        <v>2003</v>
      </c>
      <c r="B24" s="1782">
        <v>1000</v>
      </c>
      <c r="C24" s="42"/>
      <c r="D24" s="269">
        <v>1261</v>
      </c>
      <c r="E24" s="42"/>
      <c r="F24" s="269">
        <v>-261</v>
      </c>
      <c r="G24" s="45"/>
      <c r="I24" s="1781"/>
    </row>
    <row r="25" spans="1:9" ht="18" customHeight="1">
      <c r="A25" s="2519">
        <v>2004</v>
      </c>
      <c r="B25" s="1782">
        <v>1070</v>
      </c>
      <c r="C25" s="42"/>
      <c r="D25" s="269">
        <v>1306</v>
      </c>
      <c r="E25" s="42"/>
      <c r="F25" s="269">
        <v>-236</v>
      </c>
      <c r="G25" s="45"/>
      <c r="I25" s="1781"/>
    </row>
    <row r="26" spans="1:9" ht="18" customHeight="1">
      <c r="A26" s="2519">
        <v>2005</v>
      </c>
      <c r="B26" s="1782">
        <v>1160</v>
      </c>
      <c r="C26" s="42"/>
      <c r="D26" s="269">
        <v>1495</v>
      </c>
      <c r="E26" s="42"/>
      <c r="F26" s="269">
        <v>-335</v>
      </c>
      <c r="G26" s="45"/>
      <c r="I26" s="1781"/>
    </row>
    <row r="27" spans="1:9" ht="18" customHeight="1">
      <c r="A27" s="2519">
        <v>2006</v>
      </c>
      <c r="B27" s="1782">
        <v>1166</v>
      </c>
      <c r="C27" s="42"/>
      <c r="D27" s="269">
        <v>1905</v>
      </c>
      <c r="E27" s="42"/>
      <c r="F27" s="269">
        <v>-739</v>
      </c>
      <c r="G27" s="45"/>
      <c r="I27" s="1781"/>
    </row>
    <row r="28" spans="1:9" ht="18" customHeight="1">
      <c r="A28" s="2519">
        <v>2007</v>
      </c>
      <c r="B28" s="1782">
        <v>1197</v>
      </c>
      <c r="C28" s="42"/>
      <c r="D28" s="269">
        <v>2152</v>
      </c>
      <c r="E28" s="42"/>
      <c r="F28" s="269">
        <v>-955</v>
      </c>
      <c r="G28" s="45"/>
      <c r="I28" s="1781"/>
    </row>
    <row r="29" spans="1:9" ht="18" customHeight="1">
      <c r="A29" s="2519">
        <v>2008</v>
      </c>
      <c r="B29" s="1782">
        <v>1327</v>
      </c>
      <c r="C29" s="42"/>
      <c r="D29" s="269">
        <v>1800</v>
      </c>
      <c r="E29" s="42"/>
      <c r="F29" s="269">
        <v>-473</v>
      </c>
      <c r="G29" s="45"/>
      <c r="I29" s="1781"/>
    </row>
    <row r="30" spans="1:9" ht="18" customHeight="1">
      <c r="A30" s="2519">
        <v>2009</v>
      </c>
      <c r="B30" s="1782">
        <v>1459</v>
      </c>
      <c r="C30" s="42"/>
      <c r="D30" s="269">
        <v>2328</v>
      </c>
      <c r="E30" s="42"/>
      <c r="F30" s="269">
        <v>-869</v>
      </c>
      <c r="G30" s="45"/>
      <c r="I30" s="1781"/>
    </row>
    <row r="31" spans="1:9" ht="18" customHeight="1">
      <c r="A31" s="2519">
        <v>2010</v>
      </c>
      <c r="B31" s="1782">
        <v>1628</v>
      </c>
      <c r="C31" s="42"/>
      <c r="D31" s="269">
        <v>3064</v>
      </c>
      <c r="E31" s="42"/>
      <c r="F31" s="269">
        <v>-1436</v>
      </c>
      <c r="G31" s="45"/>
      <c r="I31" s="1781"/>
    </row>
    <row r="32" spans="1:9" ht="18" customHeight="1">
      <c r="A32" s="2519">
        <v>2011</v>
      </c>
      <c r="B32" s="1782">
        <v>1739</v>
      </c>
      <c r="C32" s="42"/>
      <c r="D32" s="269">
        <v>4509</v>
      </c>
      <c r="E32" s="42"/>
      <c r="F32" s="269">
        <v>-2770</v>
      </c>
      <c r="G32" s="45"/>
      <c r="I32" s="1781"/>
    </row>
    <row r="33" spans="1:7" ht="5.1" customHeight="1" thickBot="1">
      <c r="A33" s="1783"/>
      <c r="B33" s="1784"/>
      <c r="C33" s="52"/>
      <c r="D33" s="52"/>
      <c r="E33" s="52"/>
      <c r="F33" s="52"/>
      <c r="G33" s="53"/>
    </row>
    <row r="34" spans="1:7" ht="5.1" customHeight="1">
      <c r="A34" s="143"/>
      <c r="B34" s="58"/>
      <c r="C34" s="58"/>
      <c r="D34" s="58"/>
      <c r="E34" s="58"/>
      <c r="F34" s="58"/>
      <c r="G34" s="58"/>
    </row>
    <row r="35" spans="1:27" ht="9.95" customHeight="1">
      <c r="A35" s="57" t="s">
        <v>223</v>
      </c>
      <c r="B35" s="58"/>
      <c r="C35" s="58"/>
      <c r="D35" s="58"/>
      <c r="E35" s="58"/>
      <c r="F35" s="58"/>
      <c r="G35" s="58"/>
      <c r="H35" s="59"/>
      <c r="I35" s="59"/>
      <c r="J35" s="59"/>
      <c r="K35" s="59"/>
      <c r="L35" s="375"/>
      <c r="M35" s="375"/>
      <c r="N35" s="375"/>
      <c r="O35" s="375"/>
      <c r="P35" s="375"/>
      <c r="Q35" s="375"/>
      <c r="R35" s="375"/>
      <c r="S35" s="375"/>
      <c r="T35" s="375"/>
      <c r="U35" s="375"/>
      <c r="V35" s="375"/>
      <c r="W35" s="375"/>
      <c r="X35" s="375"/>
      <c r="Y35" s="375"/>
      <c r="Z35" s="375"/>
      <c r="AA35" s="375"/>
    </row>
    <row r="36" spans="1:7" ht="9.95" customHeight="1">
      <c r="A36" s="57" t="s">
        <v>244</v>
      </c>
      <c r="B36" s="58"/>
      <c r="C36" s="58"/>
      <c r="D36" s="58"/>
      <c r="E36" s="58"/>
      <c r="F36" s="58"/>
      <c r="G36" s="58"/>
    </row>
    <row r="37" spans="1:7" ht="9.95" customHeight="1">
      <c r="A37" s="146"/>
      <c r="B37" s="146"/>
      <c r="C37" s="146"/>
      <c r="D37" s="146"/>
      <c r="E37" s="146"/>
      <c r="F37" s="151"/>
      <c r="G37" s="151"/>
    </row>
    <row r="38" ht="9.95" customHeight="1"/>
    <row r="39" ht="9.95" customHeight="1"/>
    <row r="40" ht="9.95" customHeight="1"/>
    <row r="41" ht="9.95" customHeight="1"/>
    <row r="42" ht="9.95" customHeight="1">
      <c r="A42"/>
    </row>
    <row r="43" ht="9.95" customHeight="1">
      <c r="A43"/>
    </row>
    <row r="44" ht="12.75">
      <c r="A44"/>
    </row>
  </sheetData>
  <printOptions/>
  <pageMargins left="0.7" right="0.7" top="0.75" bottom="0.75" header="0.3" footer="0.3"/>
  <pageSetup horizontalDpi="600" verticalDpi="60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FF00"/>
  </sheetPr>
  <dimension ref="A1:O42"/>
  <sheetViews>
    <sheetView workbookViewId="0" topLeftCell="A1"/>
  </sheetViews>
  <sheetFormatPr defaultColWidth="9.140625" defaultRowHeight="12.75"/>
  <cols>
    <col min="1" max="1" width="13.7109375" style="63" customWidth="1"/>
    <col min="2" max="2" width="4.7109375" style="63" customWidth="1"/>
    <col min="3" max="3" width="23.8515625" style="63" customWidth="1"/>
    <col min="4" max="4" width="25.7109375" style="63" customWidth="1"/>
    <col min="5" max="5" width="8.421875" style="63" customWidth="1"/>
    <col min="6" max="6" width="21.8515625" style="63" customWidth="1"/>
    <col min="7" max="7" width="4.8515625" style="63" customWidth="1"/>
    <col min="8" max="8" width="28.140625" style="63" customWidth="1"/>
    <col min="9" max="16384" width="9.140625" style="63" customWidth="1"/>
  </cols>
  <sheetData>
    <row r="1" spans="1:8" ht="18" customHeight="1">
      <c r="A1" s="888"/>
      <c r="B1" s="889"/>
      <c r="C1" s="889"/>
      <c r="D1" s="889"/>
      <c r="E1" s="889"/>
      <c r="F1" s="889"/>
      <c r="G1" s="889"/>
      <c r="H1" s="890"/>
    </row>
    <row r="2" spans="1:8" s="67" customFormat="1" ht="23.25">
      <c r="A2" s="2802" t="s">
        <v>907</v>
      </c>
      <c r="B2" s="2600"/>
      <c r="C2" s="2600"/>
      <c r="D2" s="2600"/>
      <c r="E2" s="2600"/>
      <c r="F2" s="2600"/>
      <c r="G2" s="2600"/>
      <c r="H2" s="2803"/>
    </row>
    <row r="3" spans="1:8" s="71" customFormat="1" ht="23.25">
      <c r="A3" s="2674" t="s">
        <v>7</v>
      </c>
      <c r="B3" s="2563"/>
      <c r="C3" s="2563"/>
      <c r="D3" s="2563"/>
      <c r="E3" s="2563"/>
      <c r="F3" s="2563"/>
      <c r="G3" s="2563"/>
      <c r="H3" s="2675"/>
    </row>
    <row r="4" spans="1:8" s="71" customFormat="1" ht="29.25" customHeight="1">
      <c r="A4" s="2804" t="s">
        <v>908</v>
      </c>
      <c r="B4" s="2660"/>
      <c r="C4" s="2660"/>
      <c r="D4" s="2660"/>
      <c r="E4" s="2660"/>
      <c r="F4" s="2660"/>
      <c r="G4" s="2660"/>
      <c r="H4" s="2805"/>
    </row>
    <row r="5" spans="1:8" ht="6.95" customHeight="1">
      <c r="A5" s="1785"/>
      <c r="B5" s="77"/>
      <c r="C5" s="76"/>
      <c r="D5" s="77"/>
      <c r="E5" s="77"/>
      <c r="F5" s="77"/>
      <c r="G5" s="77"/>
      <c r="H5" s="1786"/>
    </row>
    <row r="6" spans="1:8" s="79" customFormat="1" ht="12.75" customHeight="1">
      <c r="A6" s="2533"/>
      <c r="B6" s="2534"/>
      <c r="C6" s="2470" t="s">
        <v>229</v>
      </c>
      <c r="D6" s="2471"/>
      <c r="E6" s="2471"/>
      <c r="F6" s="2471" t="s">
        <v>230</v>
      </c>
      <c r="G6" s="2471"/>
      <c r="H6" s="899" t="s">
        <v>231</v>
      </c>
    </row>
    <row r="7" spans="1:8" s="79" customFormat="1" ht="12.75" customHeight="1">
      <c r="A7" s="1787" t="s">
        <v>257</v>
      </c>
      <c r="B7" s="1788"/>
      <c r="C7" s="2470" t="s">
        <v>233</v>
      </c>
      <c r="D7" s="2471" t="s">
        <v>234</v>
      </c>
      <c r="E7" s="2471"/>
      <c r="F7" s="2471" t="s">
        <v>235</v>
      </c>
      <c r="G7" s="2471"/>
      <c r="H7" s="899" t="s">
        <v>236</v>
      </c>
    </row>
    <row r="8" spans="1:8" s="79" customFormat="1" ht="12.75" customHeight="1">
      <c r="A8" s="1787" t="s">
        <v>216</v>
      </c>
      <c r="B8" s="2534"/>
      <c r="C8" s="2470" t="s">
        <v>238</v>
      </c>
      <c r="D8" s="2471" t="s">
        <v>239</v>
      </c>
      <c r="E8" s="2471"/>
      <c r="F8" s="2471" t="s">
        <v>240</v>
      </c>
      <c r="G8" s="2471"/>
      <c r="H8" s="899" t="s">
        <v>241</v>
      </c>
    </row>
    <row r="9" spans="1:8" s="82" customFormat="1" ht="12.75">
      <c r="A9" s="925"/>
      <c r="B9" s="1789"/>
      <c r="C9" s="80" t="s">
        <v>242</v>
      </c>
      <c r="D9" s="2518" t="s">
        <v>242</v>
      </c>
      <c r="E9" s="2518"/>
      <c r="F9" s="2518" t="s">
        <v>242</v>
      </c>
      <c r="G9" s="2518"/>
      <c r="H9" s="1790" t="s">
        <v>242</v>
      </c>
    </row>
    <row r="10" spans="1:9" s="79" customFormat="1" ht="6.95" customHeight="1">
      <c r="A10" s="901"/>
      <c r="B10" s="433"/>
      <c r="C10" s="902"/>
      <c r="D10" s="84"/>
      <c r="E10" s="84"/>
      <c r="F10" s="85"/>
      <c r="G10" s="85"/>
      <c r="H10" s="903"/>
      <c r="I10" s="63"/>
    </row>
    <row r="11" spans="1:8" ht="6.95" customHeight="1">
      <c r="A11" s="1791"/>
      <c r="B11" s="88"/>
      <c r="C11" s="1792"/>
      <c r="D11" s="88"/>
      <c r="E11" s="88"/>
      <c r="F11" s="88"/>
      <c r="G11" s="88"/>
      <c r="H11" s="906"/>
    </row>
    <row r="12" spans="1:8" s="79" customFormat="1" ht="18" customHeight="1">
      <c r="A12" s="2799">
        <v>1980</v>
      </c>
      <c r="B12" s="2800"/>
      <c r="C12" s="1793">
        <v>4.5</v>
      </c>
      <c r="D12" s="91">
        <v>3.9</v>
      </c>
      <c r="E12" s="91"/>
      <c r="F12" s="91">
        <v>2.1</v>
      </c>
      <c r="G12" s="91"/>
      <c r="H12" s="1794">
        <v>-1.5</v>
      </c>
    </row>
    <row r="13" spans="1:8" s="79" customFormat="1" ht="9" customHeight="1">
      <c r="A13" s="2799"/>
      <c r="B13" s="2800"/>
      <c r="C13" s="1795"/>
      <c r="D13" s="94"/>
      <c r="E13" s="94"/>
      <c r="F13" s="94"/>
      <c r="G13" s="94"/>
      <c r="H13" s="1796"/>
    </row>
    <row r="14" spans="1:8" s="79" customFormat="1" ht="18" customHeight="1">
      <c r="A14" s="2799">
        <v>1985</v>
      </c>
      <c r="B14" s="2800"/>
      <c r="C14" s="1795">
        <v>14.2</v>
      </c>
      <c r="D14" s="94">
        <v>3.5</v>
      </c>
      <c r="E14" s="94"/>
      <c r="F14" s="94">
        <v>4.2</v>
      </c>
      <c r="G14" s="94"/>
      <c r="H14" s="1796">
        <v>6.5</v>
      </c>
    </row>
    <row r="15" spans="1:8" s="79" customFormat="1" ht="9" customHeight="1">
      <c r="A15" s="2799"/>
      <c r="B15" s="2800"/>
      <c r="C15" s="1795"/>
      <c r="D15" s="94"/>
      <c r="E15" s="94"/>
      <c r="F15" s="94"/>
      <c r="G15" s="94"/>
      <c r="H15" s="1796"/>
    </row>
    <row r="16" spans="1:8" s="79" customFormat="1" ht="18" customHeight="1">
      <c r="A16" s="2799">
        <v>1990</v>
      </c>
      <c r="B16" s="2800"/>
      <c r="C16" s="1795">
        <v>21.2</v>
      </c>
      <c r="D16" s="94">
        <v>2</v>
      </c>
      <c r="E16" s="94"/>
      <c r="F16" s="94">
        <v>2.2</v>
      </c>
      <c r="G16" s="94"/>
      <c r="H16" s="1796">
        <v>17</v>
      </c>
    </row>
    <row r="17" spans="1:8" s="79" customFormat="1" ht="9" customHeight="1">
      <c r="A17" s="2799"/>
      <c r="B17" s="2800"/>
      <c r="C17" s="1795"/>
      <c r="D17" s="94"/>
      <c r="E17" s="94"/>
      <c r="F17" s="1797"/>
      <c r="G17" s="1797"/>
      <c r="H17" s="1796"/>
    </row>
    <row r="18" spans="1:8" s="79" customFormat="1" ht="18" customHeight="1">
      <c r="A18" s="2799">
        <v>1995</v>
      </c>
      <c r="B18" s="2800"/>
      <c r="C18" s="1795">
        <v>22</v>
      </c>
      <c r="D18" s="94">
        <v>2</v>
      </c>
      <c r="E18" s="94"/>
      <c r="F18" s="1797" t="s">
        <v>909</v>
      </c>
      <c r="G18" s="1797"/>
      <c r="H18" s="1796">
        <v>20</v>
      </c>
    </row>
    <row r="19" spans="1:8" s="79" customFormat="1" ht="18" customHeight="1">
      <c r="A19" s="2799" t="s">
        <v>910</v>
      </c>
      <c r="B19" s="2800"/>
      <c r="C19" s="1795">
        <v>22</v>
      </c>
      <c r="D19" s="94">
        <v>2</v>
      </c>
      <c r="E19" s="94"/>
      <c r="F19" s="1797" t="s">
        <v>909</v>
      </c>
      <c r="G19" s="1797"/>
      <c r="H19" s="1796">
        <v>20</v>
      </c>
    </row>
    <row r="20" spans="1:8" s="79" customFormat="1" ht="18" customHeight="1">
      <c r="A20" s="2799" t="s">
        <v>911</v>
      </c>
      <c r="B20" s="2800"/>
      <c r="C20" s="1795">
        <v>23</v>
      </c>
      <c r="D20" s="94">
        <v>1</v>
      </c>
      <c r="E20" s="94"/>
      <c r="F20" s="1797" t="s">
        <v>909</v>
      </c>
      <c r="G20" s="1797"/>
      <c r="H20" s="1796">
        <v>22</v>
      </c>
    </row>
    <row r="21" spans="1:8" s="79" customFormat="1" ht="18" customHeight="1">
      <c r="A21" s="2799" t="s">
        <v>912</v>
      </c>
      <c r="B21" s="2800"/>
      <c r="C21" s="1795">
        <v>23</v>
      </c>
      <c r="D21" s="94">
        <v>1</v>
      </c>
      <c r="E21" s="94"/>
      <c r="F21" s="1797" t="s">
        <v>909</v>
      </c>
      <c r="G21" s="1797"/>
      <c r="H21" s="1796">
        <v>22</v>
      </c>
    </row>
    <row r="22" spans="1:8" s="79" customFormat="1" ht="18" customHeight="1">
      <c r="A22" s="2799" t="s">
        <v>913</v>
      </c>
      <c r="B22" s="2800"/>
      <c r="C22" s="1795">
        <v>23</v>
      </c>
      <c r="D22" s="94">
        <v>1</v>
      </c>
      <c r="E22" s="94"/>
      <c r="F22" s="1797" t="s">
        <v>909</v>
      </c>
      <c r="G22" s="1797"/>
      <c r="H22" s="1796">
        <v>22</v>
      </c>
    </row>
    <row r="23" spans="1:8" s="79" customFormat="1" ht="18" customHeight="1">
      <c r="A23" s="2799" t="s">
        <v>914</v>
      </c>
      <c r="B23" s="2800"/>
      <c r="C23" s="1795">
        <v>24</v>
      </c>
      <c r="D23" s="94">
        <v>1</v>
      </c>
      <c r="E23" s="94"/>
      <c r="F23" s="1797" t="s">
        <v>909</v>
      </c>
      <c r="G23" s="1797"/>
      <c r="H23" s="1796">
        <v>23</v>
      </c>
    </row>
    <row r="24" spans="1:8" s="79" customFormat="1" ht="18" customHeight="1">
      <c r="A24" s="2799" t="s">
        <v>915</v>
      </c>
      <c r="B24" s="2800"/>
      <c r="C24" s="1795">
        <v>24</v>
      </c>
      <c r="D24" s="94">
        <v>1</v>
      </c>
      <c r="E24" s="94"/>
      <c r="F24" s="1797" t="s">
        <v>909</v>
      </c>
      <c r="G24" s="1797"/>
      <c r="H24" s="1796">
        <v>23</v>
      </c>
    </row>
    <row r="25" spans="1:8" s="79" customFormat="1" ht="18" customHeight="1">
      <c r="A25" s="2799">
        <v>2002</v>
      </c>
      <c r="B25" s="2800"/>
      <c r="C25" s="1795">
        <v>25</v>
      </c>
      <c r="D25" s="94">
        <v>1</v>
      </c>
      <c r="E25" s="94"/>
      <c r="F25" s="1797" t="s">
        <v>909</v>
      </c>
      <c r="G25" s="1797"/>
      <c r="H25" s="1796">
        <v>24</v>
      </c>
    </row>
    <row r="26" spans="1:8" s="79" customFormat="1" ht="18" customHeight="1">
      <c r="A26" s="2799">
        <v>2003</v>
      </c>
      <c r="B26" s="2800"/>
      <c r="C26" s="1795">
        <v>25</v>
      </c>
      <c r="D26" s="94">
        <v>1</v>
      </c>
      <c r="E26" s="94"/>
      <c r="F26" s="1797" t="s">
        <v>909</v>
      </c>
      <c r="G26" s="1797"/>
      <c r="H26" s="1796">
        <v>24</v>
      </c>
    </row>
    <row r="27" spans="1:8" s="79" customFormat="1" ht="18" customHeight="1">
      <c r="A27" s="2799">
        <v>2004</v>
      </c>
      <c r="B27" s="2801"/>
      <c r="C27" s="1795">
        <v>27</v>
      </c>
      <c r="D27" s="94">
        <v>1</v>
      </c>
      <c r="E27" s="94"/>
      <c r="F27" s="1797" t="s">
        <v>909</v>
      </c>
      <c r="G27" s="1797"/>
      <c r="H27" s="1796">
        <v>26</v>
      </c>
    </row>
    <row r="28" spans="1:8" s="79" customFormat="1" ht="18" customHeight="1">
      <c r="A28" s="2799">
        <v>2005</v>
      </c>
      <c r="B28" s="2800"/>
      <c r="C28" s="1795">
        <v>26</v>
      </c>
      <c r="D28" s="94">
        <v>0.701779</v>
      </c>
      <c r="E28" s="94"/>
      <c r="F28" s="1797" t="s">
        <v>909</v>
      </c>
      <c r="G28" s="1797"/>
      <c r="H28" s="1796">
        <v>25</v>
      </c>
    </row>
    <row r="29" spans="1:8" s="79" customFormat="1" ht="18" customHeight="1">
      <c r="A29" s="2799">
        <v>2006</v>
      </c>
      <c r="B29" s="2800"/>
      <c r="C29" s="1795">
        <v>58</v>
      </c>
      <c r="D29" s="1798">
        <v>1</v>
      </c>
      <c r="E29" s="94"/>
      <c r="F29" s="1797" t="s">
        <v>909</v>
      </c>
      <c r="G29" s="1797"/>
      <c r="H29" s="1796">
        <v>57</v>
      </c>
    </row>
    <row r="30" spans="1:8" s="79" customFormat="1" ht="18" customHeight="1">
      <c r="A30" s="2799">
        <v>2007</v>
      </c>
      <c r="B30" s="2800"/>
      <c r="C30" s="1795">
        <v>81</v>
      </c>
      <c r="D30" s="1799" t="s">
        <v>528</v>
      </c>
      <c r="E30" s="94"/>
      <c r="F30" s="1797" t="s">
        <v>909</v>
      </c>
      <c r="G30" s="1797"/>
      <c r="H30" s="1796">
        <v>81</v>
      </c>
    </row>
    <row r="31" spans="1:8" s="79" customFormat="1" ht="18" customHeight="1">
      <c r="A31" s="2799">
        <v>2008</v>
      </c>
      <c r="B31" s="2800"/>
      <c r="C31" s="1795">
        <v>90</v>
      </c>
      <c r="D31" s="1799" t="s">
        <v>528</v>
      </c>
      <c r="E31" s="94"/>
      <c r="F31" s="1797" t="s">
        <v>909</v>
      </c>
      <c r="G31" s="1797"/>
      <c r="H31" s="1796">
        <v>90</v>
      </c>
    </row>
    <row r="32" spans="1:8" s="79" customFormat="1" ht="18" customHeight="1">
      <c r="A32" s="2799" t="s">
        <v>916</v>
      </c>
      <c r="B32" s="2800"/>
      <c r="C32" s="1795">
        <v>95</v>
      </c>
      <c r="D32" s="1799" t="s">
        <v>528</v>
      </c>
      <c r="E32" s="94"/>
      <c r="F32" s="1797" t="s">
        <v>909</v>
      </c>
      <c r="G32" s="1797"/>
      <c r="H32" s="1796">
        <v>95</v>
      </c>
    </row>
    <row r="33" spans="1:8" s="79" customFormat="1" ht="18" customHeight="1">
      <c r="A33" s="2799">
        <v>2010</v>
      </c>
      <c r="B33" s="2800"/>
      <c r="C33" s="1795">
        <v>93</v>
      </c>
      <c r="D33" s="1799" t="s">
        <v>528</v>
      </c>
      <c r="E33" s="94"/>
      <c r="F33" s="1800">
        <v>12</v>
      </c>
      <c r="G33" s="1797"/>
      <c r="H33" s="1796">
        <v>81</v>
      </c>
    </row>
    <row r="34" spans="1:8" s="79" customFormat="1" ht="18" customHeight="1">
      <c r="A34" s="2799">
        <v>2011</v>
      </c>
      <c r="B34" s="2800"/>
      <c r="C34" s="1795">
        <v>92</v>
      </c>
      <c r="D34" s="1799" t="s">
        <v>528</v>
      </c>
      <c r="E34" s="94"/>
      <c r="F34" s="1800">
        <v>14</v>
      </c>
      <c r="G34" s="1797"/>
      <c r="H34" s="1796">
        <v>78</v>
      </c>
    </row>
    <row r="35" spans="1:8" ht="5.1" customHeight="1" thickBot="1">
      <c r="A35" s="1801"/>
      <c r="B35" s="1802"/>
      <c r="C35" s="1803"/>
      <c r="D35" s="1802"/>
      <c r="E35" s="1802"/>
      <c r="F35" s="1802"/>
      <c r="G35" s="1802"/>
      <c r="H35" s="1804"/>
    </row>
    <row r="36" spans="1:8" ht="5.1" customHeight="1">
      <c r="A36" s="99"/>
      <c r="B36" s="99"/>
      <c r="C36" s="100"/>
      <c r="D36" s="100"/>
      <c r="E36" s="100"/>
      <c r="F36" s="100"/>
      <c r="G36" s="100"/>
      <c r="H36" s="100"/>
    </row>
    <row r="37" spans="1:15" s="9" customFormat="1" ht="9.95" customHeight="1">
      <c r="A37" s="285" t="s">
        <v>243</v>
      </c>
      <c r="B37" s="285"/>
      <c r="C37" s="978"/>
      <c r="D37" s="978"/>
      <c r="E37" s="978"/>
      <c r="F37" s="146"/>
      <c r="G37" s="146"/>
      <c r="H37" s="146"/>
      <c r="I37" s="146"/>
      <c r="J37" s="146"/>
      <c r="K37" s="151"/>
      <c r="M37" s="375"/>
      <c r="N37" s="375"/>
      <c r="O37" s="375"/>
    </row>
    <row r="38" spans="1:15" s="9" customFormat="1" ht="9.95" customHeight="1">
      <c r="A38" s="57" t="s">
        <v>244</v>
      </c>
      <c r="B38" s="285"/>
      <c r="C38" s="978"/>
      <c r="D38" s="978"/>
      <c r="E38" s="978"/>
      <c r="F38" s="146"/>
      <c r="G38" s="146"/>
      <c r="H38" s="146"/>
      <c r="I38" s="146"/>
      <c r="J38" s="146"/>
      <c r="K38" s="151"/>
      <c r="M38" s="375"/>
      <c r="N38" s="375"/>
      <c r="O38" s="375"/>
    </row>
    <row r="39" spans="1:8" s="79" customFormat="1" ht="9.95" customHeight="1">
      <c r="A39" s="101" t="s">
        <v>917</v>
      </c>
      <c r="B39" s="101"/>
      <c r="C39" s="102"/>
      <c r="D39" s="102"/>
      <c r="E39" s="102"/>
      <c r="F39" s="102"/>
      <c r="G39" s="102"/>
      <c r="H39" s="102"/>
    </row>
    <row r="40" spans="1:8" s="79" customFormat="1" ht="9.95" customHeight="1">
      <c r="A40" s="630" t="s">
        <v>918</v>
      </c>
      <c r="B40" s="101"/>
      <c r="C40" s="102"/>
      <c r="D40" s="102"/>
      <c r="E40" s="102"/>
      <c r="F40" s="102"/>
      <c r="G40" s="102"/>
      <c r="H40" s="102"/>
    </row>
    <row r="41" ht="9.95" customHeight="1"/>
    <row r="42" spans="1:2" ht="14.45" customHeight="1">
      <c r="A42" s="1805"/>
      <c r="B42"/>
    </row>
  </sheetData>
  <mergeCells count="26">
    <mergeCell ref="A2:H2"/>
    <mergeCell ref="A3:H3"/>
    <mergeCell ref="A4:H4"/>
    <mergeCell ref="A12:B12"/>
    <mergeCell ref="A13:B13"/>
    <mergeCell ref="A14:B14"/>
    <mergeCell ref="A15:B15"/>
    <mergeCell ref="A16:B16"/>
    <mergeCell ref="A17:B17"/>
    <mergeCell ref="A18:B18"/>
    <mergeCell ref="A19:B19"/>
    <mergeCell ref="A20:B20"/>
    <mergeCell ref="A21:B21"/>
    <mergeCell ref="A22:B22"/>
    <mergeCell ref="A23:B23"/>
    <mergeCell ref="A34:B34"/>
    <mergeCell ref="A24:B24"/>
    <mergeCell ref="A25:B25"/>
    <mergeCell ref="A26:B26"/>
    <mergeCell ref="A33:B33"/>
    <mergeCell ref="A27:B27"/>
    <mergeCell ref="A28:B28"/>
    <mergeCell ref="A29:B29"/>
    <mergeCell ref="A30:B30"/>
    <mergeCell ref="A31:B31"/>
    <mergeCell ref="A32:B32"/>
  </mergeCells>
  <printOptions/>
  <pageMargins left="0.7" right="0.7" top="0.75" bottom="0.75" header="0.3" footer="0.3"/>
  <pageSetup horizontalDpi="600" verticalDpi="60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FF00"/>
  </sheetPr>
  <dimension ref="A1:O42"/>
  <sheetViews>
    <sheetView workbookViewId="0" topLeftCell="A1"/>
  </sheetViews>
  <sheetFormatPr defaultColWidth="9.140625" defaultRowHeight="12.75"/>
  <cols>
    <col min="1" max="1" width="13.7109375" style="9" customWidth="1"/>
    <col min="2" max="2" width="3.28125" style="9" customWidth="1"/>
    <col min="3" max="3" width="15.421875" style="9" customWidth="1"/>
    <col min="4" max="4" width="7.57421875" style="9" customWidth="1"/>
    <col min="5" max="5" width="14.7109375" style="9" customWidth="1"/>
    <col min="6" max="6" width="9.7109375" style="9" customWidth="1"/>
    <col min="7" max="9" width="11.7109375" style="9" customWidth="1"/>
    <col min="10" max="10" width="18.140625" style="9" customWidth="1"/>
    <col min="11" max="15" width="9.140625" style="9" customWidth="1"/>
  </cols>
  <sheetData>
    <row r="1" spans="1:10" ht="12.75">
      <c r="A1" s="6"/>
      <c r="B1" s="7"/>
      <c r="C1" s="7"/>
      <c r="D1" s="7"/>
      <c r="E1" s="7"/>
      <c r="F1" s="7"/>
      <c r="G1" s="7"/>
      <c r="H1" s="7"/>
      <c r="I1" s="7"/>
      <c r="J1" s="8"/>
    </row>
    <row r="2" spans="1:15" ht="20.25">
      <c r="A2" s="10" t="s">
        <v>919</v>
      </c>
      <c r="B2" s="944"/>
      <c r="C2" s="11"/>
      <c r="D2" s="11"/>
      <c r="E2" s="11"/>
      <c r="F2" s="11"/>
      <c r="G2" s="11"/>
      <c r="H2" s="11"/>
      <c r="I2" s="11"/>
      <c r="J2" s="12"/>
      <c r="K2" s="13"/>
      <c r="L2" s="13"/>
      <c r="M2" s="13"/>
      <c r="N2" s="13"/>
      <c r="O2" s="13"/>
    </row>
    <row r="3" spans="1:10" ht="20.25">
      <c r="A3" s="893" t="s">
        <v>115</v>
      </c>
      <c r="B3" s="949"/>
      <c r="C3" s="1806"/>
      <c r="D3" s="1806"/>
      <c r="E3" s="1806"/>
      <c r="F3" s="1806"/>
      <c r="G3" s="1806"/>
      <c r="H3" s="1806"/>
      <c r="I3" s="1806"/>
      <c r="J3" s="1807"/>
    </row>
    <row r="4" spans="1:15" ht="24" customHeight="1">
      <c r="A4" s="689" t="s">
        <v>908</v>
      </c>
      <c r="B4" s="794"/>
      <c r="C4" s="521"/>
      <c r="D4" s="521"/>
      <c r="E4" s="521"/>
      <c r="F4" s="521"/>
      <c r="G4" s="521"/>
      <c r="H4" s="521"/>
      <c r="I4" s="521"/>
      <c r="J4" s="1808"/>
      <c r="K4" s="17"/>
      <c r="L4" s="17"/>
      <c r="M4" s="17"/>
      <c r="N4" s="17"/>
      <c r="O4" s="17"/>
    </row>
    <row r="5" spans="1:15" ht="9" customHeight="1">
      <c r="A5" s="18"/>
      <c r="B5" s="1809"/>
      <c r="C5" s="19"/>
      <c r="D5" s="20"/>
      <c r="E5" s="1810"/>
      <c r="F5" s="20"/>
      <c r="G5" s="20"/>
      <c r="H5" s="20"/>
      <c r="I5" s="20"/>
      <c r="J5" s="21"/>
      <c r="K5" s="22"/>
      <c r="L5" s="22"/>
      <c r="M5" s="22"/>
      <c r="N5" s="22"/>
      <c r="O5" s="22"/>
    </row>
    <row r="6" spans="1:15" ht="12.75">
      <c r="A6" s="2533"/>
      <c r="B6" s="2534"/>
      <c r="C6" s="1811"/>
      <c r="D6" s="1812"/>
      <c r="E6" s="2811" t="s">
        <v>429</v>
      </c>
      <c r="F6" s="2812"/>
      <c r="G6" s="2812"/>
      <c r="H6" s="2812"/>
      <c r="I6" s="2812"/>
      <c r="J6" s="2813"/>
      <c r="K6" s="22"/>
      <c r="L6" s="22"/>
      <c r="M6" s="22"/>
      <c r="N6" s="22"/>
      <c r="O6" s="22"/>
    </row>
    <row r="7" spans="1:15" ht="4.5" customHeight="1">
      <c r="A7" s="2533"/>
      <c r="B7" s="2534"/>
      <c r="C7" s="1811"/>
      <c r="D7" s="1812"/>
      <c r="E7" s="2514"/>
      <c r="F7" s="2515"/>
      <c r="G7" s="2515"/>
      <c r="H7" s="2515"/>
      <c r="I7" s="2515"/>
      <c r="J7" s="2516"/>
      <c r="K7" s="22"/>
      <c r="L7" s="22"/>
      <c r="M7" s="22"/>
      <c r="N7" s="22"/>
      <c r="O7" s="22"/>
    </row>
    <row r="8" spans="1:15" ht="12.75">
      <c r="A8" s="2533"/>
      <c r="B8" s="2534"/>
      <c r="C8" s="1813"/>
      <c r="D8" s="1814"/>
      <c r="E8" s="2517"/>
      <c r="F8" s="22"/>
      <c r="G8" s="1815" t="s">
        <v>920</v>
      </c>
      <c r="H8" s="1815"/>
      <c r="I8" s="1816" t="s">
        <v>921</v>
      </c>
      <c r="J8" s="1817"/>
      <c r="K8" s="22"/>
      <c r="L8" s="22"/>
      <c r="M8" s="22"/>
      <c r="N8" s="22"/>
      <c r="O8" s="22"/>
    </row>
    <row r="9" spans="1:15" ht="12.75">
      <c r="A9" s="1787" t="s">
        <v>216</v>
      </c>
      <c r="B9" s="2534"/>
      <c r="C9" s="2814" t="s">
        <v>922</v>
      </c>
      <c r="D9" s="2815"/>
      <c r="E9" s="2816" t="s">
        <v>229</v>
      </c>
      <c r="F9" s="2686"/>
      <c r="G9" s="1520" t="s">
        <v>923</v>
      </c>
      <c r="H9" s="1520"/>
      <c r="I9" s="1520" t="s">
        <v>924</v>
      </c>
      <c r="J9" s="23"/>
      <c r="K9" s="24"/>
      <c r="L9" s="24"/>
      <c r="M9" s="24"/>
      <c r="N9" s="24"/>
      <c r="O9" s="24"/>
    </row>
    <row r="10" spans="1:15" ht="12.75">
      <c r="A10" s="2533"/>
      <c r="B10" s="2534"/>
      <c r="C10" s="2493"/>
      <c r="D10" s="2494"/>
      <c r="E10" s="2817" t="s">
        <v>242</v>
      </c>
      <c r="F10" s="2818"/>
      <c r="G10" s="1520"/>
      <c r="H10" s="1520"/>
      <c r="I10" s="1520"/>
      <c r="J10" s="23"/>
      <c r="K10" s="24"/>
      <c r="L10" s="24"/>
      <c r="M10" s="24"/>
      <c r="N10" s="24"/>
      <c r="O10" s="24"/>
    </row>
    <row r="11" spans="1:15" ht="4.9" customHeight="1">
      <c r="A11" s="1333"/>
      <c r="B11" s="1535"/>
      <c r="C11" s="29"/>
      <c r="D11" s="30"/>
      <c r="E11" s="1818"/>
      <c r="F11" s="30"/>
      <c r="G11" s="1334"/>
      <c r="H11" s="1334"/>
      <c r="I11" s="1334"/>
      <c r="J11" s="1819"/>
      <c r="O11" s="32"/>
    </row>
    <row r="12" spans="1:10" ht="6.95" customHeight="1">
      <c r="A12" s="2519"/>
      <c r="B12" s="2520"/>
      <c r="C12" s="1337"/>
      <c r="D12" s="34"/>
      <c r="E12" s="1233"/>
      <c r="F12" s="34"/>
      <c r="G12" s="1234"/>
      <c r="H12" s="1234"/>
      <c r="I12" s="1234"/>
      <c r="J12" s="190"/>
    </row>
    <row r="13" spans="1:15" ht="12.75">
      <c r="A13" s="2806">
        <v>1980</v>
      </c>
      <c r="B13" s="2810"/>
      <c r="C13" s="1820">
        <v>4100</v>
      </c>
      <c r="D13" s="1821"/>
      <c r="E13" s="1822">
        <v>4</v>
      </c>
      <c r="F13" s="1823"/>
      <c r="G13" s="40">
        <v>76.94</v>
      </c>
      <c r="H13" s="1824"/>
      <c r="I13" s="40">
        <v>45</v>
      </c>
      <c r="J13" s="1825"/>
      <c r="K13" s="37"/>
      <c r="L13" s="37"/>
      <c r="M13" s="37"/>
      <c r="N13" s="37"/>
      <c r="O13" s="37"/>
    </row>
    <row r="14" spans="1:15" ht="9" customHeight="1">
      <c r="A14" s="2806"/>
      <c r="B14" s="2810"/>
      <c r="C14" s="1820"/>
      <c r="D14" s="1821"/>
      <c r="E14" s="1826"/>
      <c r="F14" s="2520"/>
      <c r="G14" s="269"/>
      <c r="H14" s="1305"/>
      <c r="I14" s="269"/>
      <c r="J14" s="1827"/>
      <c r="K14" s="37"/>
      <c r="L14" s="37"/>
      <c r="M14" s="37"/>
      <c r="N14" s="37"/>
      <c r="O14" s="37"/>
    </row>
    <row r="15" spans="1:15" ht="12.75">
      <c r="A15" s="2806">
        <v>1985</v>
      </c>
      <c r="B15" s="2810"/>
      <c r="C15" s="1820">
        <v>3100</v>
      </c>
      <c r="D15" s="1821"/>
      <c r="E15" s="1826">
        <v>4</v>
      </c>
      <c r="F15" s="2520"/>
      <c r="G15" s="269">
        <v>91</v>
      </c>
      <c r="H15" s="1305"/>
      <c r="I15" s="269">
        <v>45</v>
      </c>
      <c r="J15" s="1827"/>
      <c r="K15" s="37"/>
      <c r="L15" s="37"/>
      <c r="M15" s="37"/>
      <c r="N15" s="37"/>
      <c r="O15" s="37"/>
    </row>
    <row r="16" spans="1:15" ht="9" customHeight="1">
      <c r="A16" s="2806"/>
      <c r="B16" s="2810"/>
      <c r="C16" s="1820"/>
      <c r="D16" s="1821"/>
      <c r="E16" s="1826"/>
      <c r="F16" s="2520"/>
      <c r="G16" s="269"/>
      <c r="H16" s="1305"/>
      <c r="I16" s="269"/>
      <c r="J16" s="1827"/>
      <c r="K16" s="37"/>
      <c r="L16" s="37"/>
      <c r="M16" s="37"/>
      <c r="N16" s="37"/>
      <c r="O16" s="37"/>
    </row>
    <row r="17" spans="1:15" ht="12.75">
      <c r="A17" s="2806">
        <v>1990</v>
      </c>
      <c r="B17" s="2810"/>
      <c r="C17" s="1820">
        <v>2170</v>
      </c>
      <c r="D17" s="1821"/>
      <c r="E17" s="1826">
        <v>2</v>
      </c>
      <c r="F17" s="2520"/>
      <c r="G17" s="269">
        <v>97</v>
      </c>
      <c r="H17" s="1305"/>
      <c r="I17" s="269">
        <v>50</v>
      </c>
      <c r="J17" s="1827"/>
      <c r="K17" s="37"/>
      <c r="L17" s="37"/>
      <c r="M17" s="37"/>
      <c r="N17" s="37"/>
      <c r="O17" s="37"/>
    </row>
    <row r="18" spans="1:15" ht="9" customHeight="1">
      <c r="A18" s="2806"/>
      <c r="B18" s="2810"/>
      <c r="C18" s="1820"/>
      <c r="D18" s="1821"/>
      <c r="E18" s="1826"/>
      <c r="F18" s="2520"/>
      <c r="G18" s="269"/>
      <c r="H18" s="1305"/>
      <c r="I18" s="269"/>
      <c r="J18" s="1827"/>
      <c r="K18" s="37"/>
      <c r="L18" s="37"/>
      <c r="M18" s="37"/>
      <c r="N18" s="37"/>
      <c r="O18" s="37"/>
    </row>
    <row r="19" spans="1:15" ht="12.75">
      <c r="A19" s="2806">
        <v>1995</v>
      </c>
      <c r="B19" s="2810"/>
      <c r="C19" s="1820">
        <v>1300</v>
      </c>
      <c r="D19" s="1821"/>
      <c r="E19" s="1826">
        <v>2</v>
      </c>
      <c r="F19" s="2520"/>
      <c r="G19" s="269">
        <v>102</v>
      </c>
      <c r="H19" s="1305"/>
      <c r="I19" s="269">
        <v>55</v>
      </c>
      <c r="J19" s="1827"/>
      <c r="K19" s="37"/>
      <c r="L19" s="37"/>
      <c r="M19" s="37"/>
      <c r="N19" s="37"/>
      <c r="O19" s="37"/>
    </row>
    <row r="20" spans="1:15" ht="12.75">
      <c r="A20" s="2806">
        <v>1996</v>
      </c>
      <c r="B20" s="2810"/>
      <c r="C20" s="1820">
        <v>1130</v>
      </c>
      <c r="D20" s="1821"/>
      <c r="E20" s="1826">
        <v>2</v>
      </c>
      <c r="F20" s="2520"/>
      <c r="G20" s="269">
        <v>104</v>
      </c>
      <c r="H20" s="1305"/>
      <c r="I20" s="269">
        <v>55</v>
      </c>
      <c r="J20" s="1827"/>
      <c r="K20" s="37"/>
      <c r="L20" s="37"/>
      <c r="M20" s="37"/>
      <c r="N20" s="37"/>
      <c r="O20" s="37"/>
    </row>
    <row r="21" spans="1:10" ht="12.75">
      <c r="A21" s="2806">
        <v>1997</v>
      </c>
      <c r="B21" s="2810"/>
      <c r="C21" s="1820">
        <v>1000</v>
      </c>
      <c r="D21" s="1821"/>
      <c r="E21" s="1826">
        <v>1</v>
      </c>
      <c r="F21" s="2520"/>
      <c r="G21" s="269">
        <v>102</v>
      </c>
      <c r="H21" s="1305"/>
      <c r="I21" s="269">
        <v>55</v>
      </c>
      <c r="J21" s="1827"/>
    </row>
    <row r="22" spans="1:10" ht="12.75">
      <c r="A22" s="2806">
        <v>1998</v>
      </c>
      <c r="B22" s="2810"/>
      <c r="C22" s="1820">
        <v>855</v>
      </c>
      <c r="D22" s="1821"/>
      <c r="E22" s="1826">
        <v>1</v>
      </c>
      <c r="F22" s="2520"/>
      <c r="G22" s="269">
        <v>104</v>
      </c>
      <c r="H22" s="1305"/>
      <c r="I22" s="269">
        <v>55</v>
      </c>
      <c r="J22" s="1827"/>
    </row>
    <row r="23" spans="1:10" ht="12.75">
      <c r="A23" s="2806">
        <v>1999</v>
      </c>
      <c r="B23" s="2810"/>
      <c r="C23" s="1820">
        <v>738</v>
      </c>
      <c r="D23" s="1821"/>
      <c r="E23" s="1826">
        <v>1</v>
      </c>
      <c r="F23" s="2520"/>
      <c r="G23" s="269">
        <v>106</v>
      </c>
      <c r="H23" s="1305"/>
      <c r="I23" s="269">
        <v>62</v>
      </c>
      <c r="J23" s="1827"/>
    </row>
    <row r="24" spans="1:10" ht="12.75">
      <c r="A24" s="2806">
        <v>2000</v>
      </c>
      <c r="B24" s="2810"/>
      <c r="C24" s="1820">
        <v>626</v>
      </c>
      <c r="D24" s="1821"/>
      <c r="E24" s="1826">
        <v>1</v>
      </c>
      <c r="F24" s="2520"/>
      <c r="G24" s="269">
        <v>109</v>
      </c>
      <c r="H24" s="1305"/>
      <c r="I24" s="269">
        <v>62</v>
      </c>
      <c r="J24" s="1827"/>
    </row>
    <row r="25" spans="1:11" ht="12.75">
      <c r="A25" s="2806">
        <v>2001</v>
      </c>
      <c r="B25" s="2810"/>
      <c r="C25" s="1820">
        <v>510</v>
      </c>
      <c r="D25" s="1821"/>
      <c r="E25" s="1826">
        <v>1</v>
      </c>
      <c r="F25" s="2520"/>
      <c r="G25" s="269">
        <v>112</v>
      </c>
      <c r="H25" s="1305"/>
      <c r="I25" s="269">
        <v>77</v>
      </c>
      <c r="J25" s="1827"/>
      <c r="K25" s="1828"/>
    </row>
    <row r="26" spans="1:10" ht="12.75">
      <c r="A26" s="2806">
        <v>2002</v>
      </c>
      <c r="B26" s="2810"/>
      <c r="C26" s="1820">
        <v>463</v>
      </c>
      <c r="D26" s="1821"/>
      <c r="E26" s="1826">
        <v>1</v>
      </c>
      <c r="F26" s="2520"/>
      <c r="G26" s="269">
        <v>114</v>
      </c>
      <c r="H26" s="1305"/>
      <c r="I26" s="269">
        <v>82</v>
      </c>
      <c r="J26" s="1827"/>
    </row>
    <row r="27" spans="1:10" ht="12.75">
      <c r="A27" s="2806">
        <v>2003</v>
      </c>
      <c r="B27" s="2810"/>
      <c r="C27" s="1820">
        <v>389</v>
      </c>
      <c r="D27" s="1821"/>
      <c r="E27" s="1826">
        <v>1</v>
      </c>
      <c r="F27" s="2520"/>
      <c r="G27" s="269">
        <v>117</v>
      </c>
      <c r="H27" s="1305"/>
      <c r="I27" s="269">
        <v>90</v>
      </c>
      <c r="J27" s="1827"/>
    </row>
    <row r="28" spans="1:10" ht="12.75">
      <c r="A28" s="2806">
        <v>2004</v>
      </c>
      <c r="B28" s="2810"/>
      <c r="C28" s="1820">
        <v>324</v>
      </c>
      <c r="D28" s="1821"/>
      <c r="E28" s="1826">
        <v>0.701779</v>
      </c>
      <c r="F28" s="2520"/>
      <c r="G28" s="269">
        <v>135</v>
      </c>
      <c r="H28" s="1305"/>
      <c r="I28" s="269">
        <v>114.5</v>
      </c>
      <c r="J28" s="1827"/>
    </row>
    <row r="29" spans="1:10" ht="12.75">
      <c r="A29" s="2806">
        <v>2005</v>
      </c>
      <c r="B29" s="2810"/>
      <c r="C29" s="1820">
        <v>279</v>
      </c>
      <c r="D29" s="1821"/>
      <c r="E29" s="1826">
        <v>1</v>
      </c>
      <c r="F29" s="2520"/>
      <c r="G29" s="269">
        <v>120</v>
      </c>
      <c r="H29" s="1305"/>
      <c r="I29" s="269">
        <v>102</v>
      </c>
      <c r="J29" s="1827"/>
    </row>
    <row r="30" spans="1:10" ht="12.75">
      <c r="A30" s="2806">
        <v>2006</v>
      </c>
      <c r="B30" s="2810"/>
      <c r="C30" s="1820">
        <v>238</v>
      </c>
      <c r="D30" s="1821"/>
      <c r="E30" s="1826" t="s">
        <v>867</v>
      </c>
      <c r="F30" s="2520"/>
      <c r="G30" s="269">
        <v>120</v>
      </c>
      <c r="H30" s="1829"/>
      <c r="I30" s="269">
        <v>105</v>
      </c>
      <c r="J30" s="1827"/>
    </row>
    <row r="31" spans="1:10" ht="12.75">
      <c r="A31" s="2806">
        <v>2007</v>
      </c>
      <c r="B31" s="2807"/>
      <c r="C31" s="1820">
        <v>203</v>
      </c>
      <c r="D31" s="1830"/>
      <c r="E31" s="1826" t="s">
        <v>867</v>
      </c>
      <c r="F31" s="534"/>
      <c r="G31" s="1831">
        <v>126</v>
      </c>
      <c r="H31" s="1831"/>
      <c r="I31" s="1831">
        <v>114</v>
      </c>
      <c r="J31" s="1832"/>
    </row>
    <row r="32" spans="1:10" ht="12.75">
      <c r="A32" s="2806">
        <v>2008</v>
      </c>
      <c r="B32" s="2807"/>
      <c r="C32" s="1820">
        <v>166</v>
      </c>
      <c r="D32" s="1830"/>
      <c r="E32" s="1826" t="s">
        <v>867</v>
      </c>
      <c r="F32" s="534"/>
      <c r="G32" s="1831">
        <v>127</v>
      </c>
      <c r="H32" s="1831"/>
      <c r="I32" s="1831">
        <v>114</v>
      </c>
      <c r="J32" s="1832"/>
    </row>
    <row r="33" spans="1:10" ht="12.75">
      <c r="A33" s="2806">
        <v>2009</v>
      </c>
      <c r="B33" s="2807"/>
      <c r="C33" s="1820">
        <v>134</v>
      </c>
      <c r="D33" s="1830"/>
      <c r="E33" s="1826" t="s">
        <v>867</v>
      </c>
      <c r="F33" s="534"/>
      <c r="G33" s="1831">
        <v>127</v>
      </c>
      <c r="H33" s="1831"/>
      <c r="I33" s="1831">
        <v>114</v>
      </c>
      <c r="J33" s="1832"/>
    </row>
    <row r="34" spans="1:10" ht="12.75">
      <c r="A34" s="2806">
        <v>2010</v>
      </c>
      <c r="B34" s="2807"/>
      <c r="C34" s="1820">
        <v>110</v>
      </c>
      <c r="D34" s="1830"/>
      <c r="E34" s="1826" t="s">
        <v>867</v>
      </c>
      <c r="F34" s="534"/>
      <c r="G34" s="1831">
        <v>136</v>
      </c>
      <c r="H34" s="1831"/>
      <c r="I34" s="1831">
        <v>150</v>
      </c>
      <c r="J34" s="1832"/>
    </row>
    <row r="35" spans="1:10" ht="13.5" thickBot="1">
      <c r="A35" s="2808">
        <v>2011</v>
      </c>
      <c r="B35" s="2809"/>
      <c r="C35" s="2261">
        <v>97</v>
      </c>
      <c r="D35" s="2262"/>
      <c r="E35" s="2263" t="s">
        <v>867</v>
      </c>
      <c r="F35" s="2264"/>
      <c r="G35" s="278">
        <v>137</v>
      </c>
      <c r="H35" s="278"/>
      <c r="I35" s="278">
        <v>150</v>
      </c>
      <c r="J35" s="1833"/>
    </row>
    <row r="36" spans="1:10" ht="15.75" customHeight="1">
      <c r="A36" s="143"/>
      <c r="B36" s="143"/>
      <c r="C36" s="58"/>
      <c r="D36" s="58"/>
      <c r="E36" s="58"/>
      <c r="F36" s="58"/>
      <c r="G36" s="58"/>
      <c r="H36" s="58"/>
      <c r="I36" s="58"/>
      <c r="J36" s="58"/>
    </row>
    <row r="37" spans="1:15" ht="12.75">
      <c r="A37" s="57" t="s">
        <v>925</v>
      </c>
      <c r="B37" s="57"/>
      <c r="C37" s="58"/>
      <c r="D37" s="58"/>
      <c r="E37" s="58"/>
      <c r="F37" s="58"/>
      <c r="G37" s="58"/>
      <c r="H37" s="58"/>
      <c r="I37" s="58"/>
      <c r="J37" s="58"/>
      <c r="K37" s="59"/>
      <c r="L37" s="59"/>
      <c r="M37" s="59"/>
      <c r="N37" s="59"/>
      <c r="O37" s="375"/>
    </row>
    <row r="38" spans="1:10" ht="12.75" customHeight="1">
      <c r="A38" s="57" t="s">
        <v>926</v>
      </c>
      <c r="B38" s="57"/>
      <c r="C38" s="58"/>
      <c r="D38" s="58"/>
      <c r="E38" s="58"/>
      <c r="F38" s="58"/>
      <c r="G38" s="58"/>
      <c r="H38" s="58"/>
      <c r="I38" s="58"/>
      <c r="J38" s="58"/>
    </row>
    <row r="39" spans="1:10" ht="12.75" customHeight="1">
      <c r="A39" s="57" t="s">
        <v>927</v>
      </c>
      <c r="B39" s="57"/>
      <c r="C39" s="58"/>
      <c r="D39" s="58"/>
      <c r="E39" s="58"/>
      <c r="F39" s="58"/>
      <c r="G39" s="58"/>
      <c r="H39" s="58"/>
      <c r="I39" s="58"/>
      <c r="J39" s="58"/>
    </row>
    <row r="40" spans="1:10" ht="12.75" customHeight="1">
      <c r="A40" s="57" t="s">
        <v>928</v>
      </c>
      <c r="B40" s="57"/>
      <c r="C40" s="58"/>
      <c r="D40" s="58"/>
      <c r="E40" s="58"/>
      <c r="F40" s="58"/>
      <c r="G40" s="58"/>
      <c r="H40" s="58"/>
      <c r="I40" s="58"/>
      <c r="J40" s="58"/>
    </row>
    <row r="41" ht="12.75">
      <c r="A41" s="57" t="s">
        <v>929</v>
      </c>
    </row>
    <row r="42" ht="12.75">
      <c r="A42" s="103" t="s">
        <v>875</v>
      </c>
    </row>
  </sheetData>
  <mergeCells count="27">
    <mergeCell ref="E6:J6"/>
    <mergeCell ref="C9:D9"/>
    <mergeCell ref="E9:F9"/>
    <mergeCell ref="E10:F10"/>
    <mergeCell ref="A13:B13"/>
    <mergeCell ref="A26:B26"/>
    <mergeCell ref="A14:B14"/>
    <mergeCell ref="A15:B15"/>
    <mergeCell ref="A16:B16"/>
    <mergeCell ref="A17:B17"/>
    <mergeCell ref="A18:B18"/>
    <mergeCell ref="A19:B19"/>
    <mergeCell ref="A20:B20"/>
    <mergeCell ref="A21:B21"/>
    <mergeCell ref="A22:B22"/>
    <mergeCell ref="A25:B25"/>
    <mergeCell ref="A23:B23"/>
    <mergeCell ref="A24:B24"/>
    <mergeCell ref="A33:B33"/>
    <mergeCell ref="A35:B35"/>
    <mergeCell ref="A27:B27"/>
    <mergeCell ref="A28:B28"/>
    <mergeCell ref="A29:B29"/>
    <mergeCell ref="A30:B30"/>
    <mergeCell ref="A31:B31"/>
    <mergeCell ref="A32:B32"/>
    <mergeCell ref="A34:B34"/>
  </mergeCells>
  <printOptions/>
  <pageMargins left="0.7" right="0.7" top="0.75" bottom="0.75" header="0.3" footer="0.3"/>
  <pageSetup horizontalDpi="600" verticalDpi="60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FF00"/>
  </sheetPr>
  <dimension ref="A1:S74"/>
  <sheetViews>
    <sheetView workbookViewId="0" topLeftCell="A1"/>
  </sheetViews>
  <sheetFormatPr defaultColWidth="9.140625" defaultRowHeight="12.75"/>
  <cols>
    <col min="1" max="1" width="10.140625" style="0" customWidth="1"/>
    <col min="2" max="2" width="2.7109375" style="0" customWidth="1"/>
    <col min="3" max="3" width="8.57421875" style="0" customWidth="1"/>
    <col min="4" max="4" width="4.421875" style="0" customWidth="1"/>
    <col min="5" max="5" width="2.7109375" style="0" customWidth="1"/>
    <col min="6" max="6" width="10.7109375" style="0" customWidth="1"/>
    <col min="7" max="7" width="5.7109375" style="0" customWidth="1"/>
    <col min="8" max="9" width="4.7109375" style="0" customWidth="1"/>
    <col min="10" max="10" width="2.7109375" style="0" customWidth="1"/>
    <col min="11" max="11" width="10.8515625" style="0" customWidth="1"/>
    <col min="12" max="12" width="5.7109375" style="0" customWidth="1"/>
    <col min="13" max="13" width="7.00390625" style="0" customWidth="1"/>
    <col min="14" max="14" width="3.57421875" style="0" customWidth="1"/>
    <col min="15" max="15" width="2.7109375" style="0" customWidth="1"/>
    <col min="16" max="16" width="10.7109375" style="0" customWidth="1"/>
    <col min="17" max="17" width="5.7109375" style="0" customWidth="1"/>
    <col min="18" max="18" width="12.7109375" style="0" customWidth="1"/>
    <col min="19" max="19" width="5.7109375" style="0" customWidth="1"/>
  </cols>
  <sheetData>
    <row r="1" spans="1:19" ht="12.75">
      <c r="A1" s="1570"/>
      <c r="B1" s="1571"/>
      <c r="C1" s="1571"/>
      <c r="D1" s="1571"/>
      <c r="E1" s="1571"/>
      <c r="F1" s="1571"/>
      <c r="G1" s="1571"/>
      <c r="H1" s="1571"/>
      <c r="I1" s="1571"/>
      <c r="J1" s="1571"/>
      <c r="K1" s="1571"/>
      <c r="L1" s="1571"/>
      <c r="M1" s="1571"/>
      <c r="N1" s="1571"/>
      <c r="O1" s="1571"/>
      <c r="P1" s="1571"/>
      <c r="Q1" s="1571"/>
      <c r="R1" s="1571"/>
      <c r="S1" s="1572"/>
    </row>
    <row r="2" spans="1:19" ht="23.25">
      <c r="A2" s="2672" t="s">
        <v>930</v>
      </c>
      <c r="B2" s="2561"/>
      <c r="C2" s="2561"/>
      <c r="D2" s="2561"/>
      <c r="E2" s="2561"/>
      <c r="F2" s="2561"/>
      <c r="G2" s="2561"/>
      <c r="H2" s="2561"/>
      <c r="I2" s="2561"/>
      <c r="J2" s="2561"/>
      <c r="K2" s="2561"/>
      <c r="L2" s="2561"/>
      <c r="M2" s="2561"/>
      <c r="N2" s="2561"/>
      <c r="O2" s="2561"/>
      <c r="P2" s="2561"/>
      <c r="Q2" s="2561"/>
      <c r="R2" s="2561"/>
      <c r="S2" s="2673"/>
    </row>
    <row r="3" spans="1:19" ht="20.25">
      <c r="A3" s="2674" t="s">
        <v>117</v>
      </c>
      <c r="B3" s="2563"/>
      <c r="C3" s="2563"/>
      <c r="D3" s="2563"/>
      <c r="E3" s="2563"/>
      <c r="F3" s="2563"/>
      <c r="G3" s="2563"/>
      <c r="H3" s="2563"/>
      <c r="I3" s="2563"/>
      <c r="J3" s="2563"/>
      <c r="K3" s="2563"/>
      <c r="L3" s="2563"/>
      <c r="M3" s="2563"/>
      <c r="N3" s="2563"/>
      <c r="O3" s="2563"/>
      <c r="P3" s="2563"/>
      <c r="Q3" s="2563"/>
      <c r="R3" s="2563"/>
      <c r="S3" s="2675"/>
    </row>
    <row r="4" spans="1:19" ht="20.25">
      <c r="A4" s="2674" t="s">
        <v>908</v>
      </c>
      <c r="B4" s="2563"/>
      <c r="C4" s="2563"/>
      <c r="D4" s="2563"/>
      <c r="E4" s="2563"/>
      <c r="F4" s="2563"/>
      <c r="G4" s="2563"/>
      <c r="H4" s="2563"/>
      <c r="I4" s="2563"/>
      <c r="J4" s="2563"/>
      <c r="K4" s="2563"/>
      <c r="L4" s="2563"/>
      <c r="M4" s="2563"/>
      <c r="N4" s="2563"/>
      <c r="O4" s="2563"/>
      <c r="P4" s="2563"/>
      <c r="Q4" s="2563"/>
      <c r="R4" s="2563"/>
      <c r="S4" s="2675"/>
    </row>
    <row r="5" spans="1:19" ht="16.35" customHeight="1">
      <c r="A5" s="689"/>
      <c r="B5" s="794"/>
      <c r="C5" s="794"/>
      <c r="D5" s="794"/>
      <c r="E5" s="794"/>
      <c r="F5" s="794"/>
      <c r="G5" s="794"/>
      <c r="H5" s="794"/>
      <c r="I5" s="794"/>
      <c r="J5" s="794"/>
      <c r="K5" s="794"/>
      <c r="L5" s="794"/>
      <c r="M5" s="794"/>
      <c r="N5" s="794"/>
      <c r="O5" s="794"/>
      <c r="P5" s="794"/>
      <c r="Q5" s="794"/>
      <c r="R5" s="794"/>
      <c r="S5" s="985"/>
    </row>
    <row r="6" spans="1:19" ht="9" customHeight="1">
      <c r="A6" s="986"/>
      <c r="B6" s="2487"/>
      <c r="C6" s="2831"/>
      <c r="D6" s="2832"/>
      <c r="E6" s="2832"/>
      <c r="F6" s="2832"/>
      <c r="G6" s="2832"/>
      <c r="H6" s="2833"/>
      <c r="I6" s="2832"/>
      <c r="J6" s="2832"/>
      <c r="K6" s="2832"/>
      <c r="L6" s="2832"/>
      <c r="M6" s="2833"/>
      <c r="N6" s="2832"/>
      <c r="O6" s="2832"/>
      <c r="P6" s="2832"/>
      <c r="Q6" s="2832"/>
      <c r="R6" s="2833"/>
      <c r="S6" s="2834"/>
    </row>
    <row r="7" spans="1:19" ht="12.75">
      <c r="A7" s="987"/>
      <c r="B7" s="2489"/>
      <c r="C7" s="2835" t="s">
        <v>931</v>
      </c>
      <c r="D7" s="2836"/>
      <c r="E7" s="2836"/>
      <c r="F7" s="2836" t="s">
        <v>229</v>
      </c>
      <c r="G7" s="2837"/>
      <c r="H7" s="2838" t="s">
        <v>932</v>
      </c>
      <c r="I7" s="2836"/>
      <c r="J7" s="2836"/>
      <c r="K7" s="2836"/>
      <c r="L7" s="2837"/>
      <c r="M7" s="2838" t="s">
        <v>933</v>
      </c>
      <c r="N7" s="2836"/>
      <c r="O7" s="2836"/>
      <c r="P7" s="2521"/>
      <c r="Q7" s="2521"/>
      <c r="R7" s="2522"/>
      <c r="S7" s="1834"/>
    </row>
    <row r="8" spans="1:19" ht="12.75">
      <c r="A8" s="987"/>
      <c r="B8" s="2489"/>
      <c r="C8" s="2830" t="s">
        <v>934</v>
      </c>
      <c r="D8" s="2773"/>
      <c r="E8" s="2773"/>
      <c r="F8" s="2773" t="s">
        <v>935</v>
      </c>
      <c r="G8" s="2773"/>
      <c r="H8" s="2772" t="s">
        <v>936</v>
      </c>
      <c r="I8" s="2773"/>
      <c r="J8" s="2773"/>
      <c r="K8" s="2773" t="s">
        <v>935</v>
      </c>
      <c r="L8" s="2773"/>
      <c r="M8" s="2772" t="s">
        <v>937</v>
      </c>
      <c r="N8" s="2773"/>
      <c r="O8" s="2773"/>
      <c r="P8" s="2773" t="s">
        <v>935</v>
      </c>
      <c r="Q8" s="2773"/>
      <c r="R8" s="2772" t="s">
        <v>938</v>
      </c>
      <c r="S8" s="2774"/>
    </row>
    <row r="9" spans="1:19" ht="12.75">
      <c r="A9" s="987" t="s">
        <v>257</v>
      </c>
      <c r="B9" s="2489"/>
      <c r="C9" s="2830" t="s">
        <v>939</v>
      </c>
      <c r="D9" s="2773"/>
      <c r="E9" s="2773"/>
      <c r="F9" s="2773" t="s">
        <v>940</v>
      </c>
      <c r="G9" s="2773"/>
      <c r="H9" s="2772" t="s">
        <v>941</v>
      </c>
      <c r="I9" s="2773"/>
      <c r="J9" s="2773"/>
      <c r="K9" s="2773" t="s">
        <v>941</v>
      </c>
      <c r="L9" s="2773"/>
      <c r="M9" s="2772" t="s">
        <v>942</v>
      </c>
      <c r="N9" s="2773"/>
      <c r="O9" s="2773"/>
      <c r="P9" s="2773" t="s">
        <v>943</v>
      </c>
      <c r="Q9" s="2773"/>
      <c r="R9" s="2772" t="s">
        <v>944</v>
      </c>
      <c r="S9" s="2774"/>
    </row>
    <row r="10" spans="1:19" ht="12.75">
      <c r="A10" s="1835" t="s">
        <v>237</v>
      </c>
      <c r="B10" s="1836"/>
      <c r="C10" s="2826" t="s">
        <v>945</v>
      </c>
      <c r="D10" s="2827"/>
      <c r="E10" s="1837" t="s">
        <v>946</v>
      </c>
      <c r="F10" s="2773" t="s">
        <v>947</v>
      </c>
      <c r="G10" s="2773"/>
      <c r="H10" s="2828" t="s">
        <v>437</v>
      </c>
      <c r="I10" s="2829"/>
      <c r="J10" s="1837" t="s">
        <v>948</v>
      </c>
      <c r="K10" s="2773" t="s">
        <v>437</v>
      </c>
      <c r="L10" s="2783"/>
      <c r="M10" s="2828" t="s">
        <v>239</v>
      </c>
      <c r="N10" s="2829"/>
      <c r="O10" s="1837" t="s">
        <v>946</v>
      </c>
      <c r="P10" s="2773" t="s">
        <v>239</v>
      </c>
      <c r="Q10" s="2783"/>
      <c r="R10" s="2772" t="s">
        <v>947</v>
      </c>
      <c r="S10" s="2774"/>
    </row>
    <row r="11" spans="1:19" ht="12" customHeight="1">
      <c r="A11" s="992"/>
      <c r="B11" s="2525"/>
      <c r="C11" s="2821"/>
      <c r="D11" s="2822"/>
      <c r="E11" s="2822"/>
      <c r="F11" s="2667" t="s">
        <v>438</v>
      </c>
      <c r="G11" s="2667"/>
      <c r="H11" s="2823"/>
      <c r="I11" s="2822"/>
      <c r="J11" s="2822"/>
      <c r="K11" s="2667" t="s">
        <v>438</v>
      </c>
      <c r="L11" s="2667"/>
      <c r="M11" s="2823"/>
      <c r="N11" s="2822"/>
      <c r="O11" s="2822"/>
      <c r="P11" s="2667" t="s">
        <v>438</v>
      </c>
      <c r="Q11" s="2667"/>
      <c r="R11" s="2824" t="s">
        <v>438</v>
      </c>
      <c r="S11" s="2825"/>
    </row>
    <row r="12" spans="1:19" ht="9" customHeight="1">
      <c r="A12" s="2806" t="s">
        <v>257</v>
      </c>
      <c r="B12" s="2810"/>
      <c r="C12" s="2819"/>
      <c r="D12" s="2820"/>
      <c r="E12" s="964"/>
      <c r="F12" s="965"/>
      <c r="G12" s="964"/>
      <c r="H12" s="1838"/>
      <c r="I12" s="964"/>
      <c r="J12" s="964"/>
      <c r="K12" s="965"/>
      <c r="L12" s="964"/>
      <c r="M12" s="1838"/>
      <c r="N12" s="964"/>
      <c r="O12" s="964"/>
      <c r="P12" s="965"/>
      <c r="Q12" s="964"/>
      <c r="R12" s="1146"/>
      <c r="S12" s="1839"/>
    </row>
    <row r="13" spans="1:19" ht="12.75">
      <c r="A13" s="2806">
        <v>1981</v>
      </c>
      <c r="B13" s="2810"/>
      <c r="C13" s="1840">
        <v>1</v>
      </c>
      <c r="D13" s="1841"/>
      <c r="E13" s="964"/>
      <c r="F13" s="1842">
        <v>311.31</v>
      </c>
      <c r="G13" s="969"/>
      <c r="H13" s="1838"/>
      <c r="I13" s="1843" t="s">
        <v>279</v>
      </c>
      <c r="J13" s="964"/>
      <c r="K13" s="1843" t="s">
        <v>279</v>
      </c>
      <c r="L13" s="2189"/>
      <c r="M13" s="1844">
        <v>1</v>
      </c>
      <c r="N13" s="1844" t="s">
        <v>257</v>
      </c>
      <c r="O13" s="964"/>
      <c r="P13" s="1842">
        <v>311.31</v>
      </c>
      <c r="Q13" s="969"/>
      <c r="R13" s="1845" t="s">
        <v>279</v>
      </c>
      <c r="S13" s="1000"/>
    </row>
    <row r="14" spans="1:19" ht="9" customHeight="1">
      <c r="A14" s="2806"/>
      <c r="B14" s="2810"/>
      <c r="C14" s="1840"/>
      <c r="D14" s="1841"/>
      <c r="E14" s="964"/>
      <c r="F14" s="1846"/>
      <c r="G14" s="969"/>
      <c r="H14" s="1838"/>
      <c r="I14" s="1843"/>
      <c r="J14" s="964"/>
      <c r="K14" s="1843"/>
      <c r="L14" s="2189"/>
      <c r="M14" s="1844"/>
      <c r="N14" s="1844"/>
      <c r="O14" s="964"/>
      <c r="P14" s="1846"/>
      <c r="Q14" s="969"/>
      <c r="R14" s="1845"/>
      <c r="S14" s="1000"/>
    </row>
    <row r="15" spans="1:19" ht="12.75">
      <c r="A15" s="2806">
        <v>1985</v>
      </c>
      <c r="B15" s="2810"/>
      <c r="C15" s="1840">
        <v>3</v>
      </c>
      <c r="D15" s="1841"/>
      <c r="E15" s="964"/>
      <c r="F15" s="1846">
        <v>1300</v>
      </c>
      <c r="G15" s="969"/>
      <c r="H15" s="1838"/>
      <c r="I15" s="1843" t="s">
        <v>279</v>
      </c>
      <c r="J15" s="964"/>
      <c r="K15" s="1843" t="s">
        <v>279</v>
      </c>
      <c r="L15" s="2189"/>
      <c r="M15" s="1844">
        <v>3</v>
      </c>
      <c r="N15" s="1844" t="s">
        <v>257</v>
      </c>
      <c r="O15" s="964"/>
      <c r="P15" s="1846">
        <v>1300</v>
      </c>
      <c r="Q15" s="969"/>
      <c r="R15" s="1845" t="s">
        <v>279</v>
      </c>
      <c r="S15" s="1000"/>
    </row>
    <row r="16" spans="1:19" ht="9" customHeight="1">
      <c r="A16" s="2806"/>
      <c r="B16" s="2810"/>
      <c r="C16" s="1840"/>
      <c r="D16" s="1841"/>
      <c r="E16" s="964"/>
      <c r="F16" s="1846"/>
      <c r="G16" s="969"/>
      <c r="H16" s="1838"/>
      <c r="I16" s="1843"/>
      <c r="J16" s="964"/>
      <c r="K16" s="1843"/>
      <c r="L16" s="2189"/>
      <c r="M16" s="1844"/>
      <c r="N16" s="1844"/>
      <c r="O16" s="964"/>
      <c r="P16" s="1846"/>
      <c r="Q16" s="969"/>
      <c r="R16" s="1845"/>
      <c r="S16" s="1000"/>
    </row>
    <row r="17" spans="1:19" ht="12.75">
      <c r="A17" s="2806">
        <v>1990</v>
      </c>
      <c r="B17" s="2810"/>
      <c r="C17" s="1840">
        <v>3</v>
      </c>
      <c r="D17" s="1841"/>
      <c r="E17" s="964"/>
      <c r="F17" s="1846">
        <v>1000</v>
      </c>
      <c r="G17" s="969"/>
      <c r="H17" s="1838"/>
      <c r="I17" s="1843" t="s">
        <v>279</v>
      </c>
      <c r="J17" s="964"/>
      <c r="K17" s="1843" t="s">
        <v>279</v>
      </c>
      <c r="L17" s="2189"/>
      <c r="M17" s="1844">
        <v>3</v>
      </c>
      <c r="N17" s="1844" t="s">
        <v>257</v>
      </c>
      <c r="O17" s="964"/>
      <c r="P17" s="1846">
        <v>1000</v>
      </c>
      <c r="Q17" s="969"/>
      <c r="R17" s="1845" t="s">
        <v>279</v>
      </c>
      <c r="S17" s="1000"/>
    </row>
    <row r="18" spans="1:19" ht="9" customHeight="1">
      <c r="A18" s="2519"/>
      <c r="B18" s="2520"/>
      <c r="C18" s="1840"/>
      <c r="D18" s="1841"/>
      <c r="E18" s="964"/>
      <c r="F18" s="1846"/>
      <c r="G18" s="969"/>
      <c r="H18" s="1838"/>
      <c r="I18" s="1843"/>
      <c r="J18" s="964"/>
      <c r="K18" s="1843"/>
      <c r="L18" s="2189"/>
      <c r="M18" s="1844"/>
      <c r="N18" s="1844"/>
      <c r="O18" s="964"/>
      <c r="P18" s="1846"/>
      <c r="Q18" s="969"/>
      <c r="R18" s="1845"/>
      <c r="S18" s="1000"/>
    </row>
    <row r="19" spans="1:19" ht="12.75">
      <c r="A19" s="2806">
        <v>1995</v>
      </c>
      <c r="B19" s="2810"/>
      <c r="C19" s="1840">
        <v>9</v>
      </c>
      <c r="D19" s="1841"/>
      <c r="E19" s="964"/>
      <c r="F19" s="1846">
        <v>4346.42301</v>
      </c>
      <c r="G19" s="969"/>
      <c r="H19" s="1838"/>
      <c r="I19" s="1843" t="s">
        <v>279</v>
      </c>
      <c r="J19" s="964"/>
      <c r="K19" s="1843" t="s">
        <v>279</v>
      </c>
      <c r="L19" s="2189"/>
      <c r="M19" s="1844">
        <v>9</v>
      </c>
      <c r="N19" s="1844" t="s">
        <v>257</v>
      </c>
      <c r="O19" s="964"/>
      <c r="P19" s="1846">
        <v>4346.42301</v>
      </c>
      <c r="Q19" s="969"/>
      <c r="R19" s="1845" t="s">
        <v>279</v>
      </c>
      <c r="S19" s="1000"/>
    </row>
    <row r="20" spans="1:19" ht="12.75">
      <c r="A20" s="2806">
        <v>1996</v>
      </c>
      <c r="B20" s="2810"/>
      <c r="C20" s="1840">
        <v>12</v>
      </c>
      <c r="D20" s="1841"/>
      <c r="E20" s="964"/>
      <c r="F20" s="1846">
        <v>4021.75907</v>
      </c>
      <c r="G20" s="969"/>
      <c r="H20" s="1838"/>
      <c r="I20" s="1843" t="s">
        <v>279</v>
      </c>
      <c r="J20" s="964"/>
      <c r="K20" s="1843" t="s">
        <v>279</v>
      </c>
      <c r="L20" s="2189"/>
      <c r="M20" s="1844">
        <v>12</v>
      </c>
      <c r="N20" s="1844" t="s">
        <v>257</v>
      </c>
      <c r="O20" s="964"/>
      <c r="P20" s="1846">
        <v>4021.75907</v>
      </c>
      <c r="Q20" s="969"/>
      <c r="R20" s="1845" t="s">
        <v>279</v>
      </c>
      <c r="S20" s="1000"/>
    </row>
    <row r="21" spans="1:19" ht="12.75">
      <c r="A21" s="2806">
        <v>1997</v>
      </c>
      <c r="B21" s="2810"/>
      <c r="C21" s="1840">
        <v>14</v>
      </c>
      <c r="D21" s="1841"/>
      <c r="E21" s="964"/>
      <c r="F21" s="1846">
        <v>4494.08073</v>
      </c>
      <c r="G21" s="969"/>
      <c r="H21" s="1838"/>
      <c r="I21" s="1843" t="s">
        <v>279</v>
      </c>
      <c r="J21" s="964"/>
      <c r="K21" s="1843" t="s">
        <v>279</v>
      </c>
      <c r="L21" s="2189"/>
      <c r="M21" s="1844">
        <v>14</v>
      </c>
      <c r="N21" s="1844" t="s">
        <v>257</v>
      </c>
      <c r="O21" s="964"/>
      <c r="P21" s="1846">
        <v>4494.08073</v>
      </c>
      <c r="Q21" s="969"/>
      <c r="R21" s="1845" t="s">
        <v>279</v>
      </c>
      <c r="S21" s="1000"/>
    </row>
    <row r="22" spans="1:19" ht="12.75">
      <c r="A22" s="2806">
        <v>1998</v>
      </c>
      <c r="B22" s="2810"/>
      <c r="C22" s="1840">
        <v>18</v>
      </c>
      <c r="D22" s="1841"/>
      <c r="E22" s="964"/>
      <c r="F22" s="1846">
        <v>5437.60094</v>
      </c>
      <c r="G22" s="969"/>
      <c r="H22" s="1838"/>
      <c r="I22" s="1843" t="s">
        <v>279</v>
      </c>
      <c r="J22" s="964"/>
      <c r="K22" s="1843" t="s">
        <v>279</v>
      </c>
      <c r="L22" s="2189"/>
      <c r="M22" s="1844">
        <v>18</v>
      </c>
      <c r="N22" s="1844" t="s">
        <v>257</v>
      </c>
      <c r="O22" s="964"/>
      <c r="P22" s="1846">
        <v>5437.60094</v>
      </c>
      <c r="Q22" s="969"/>
      <c r="R22" s="1845">
        <v>3175.5</v>
      </c>
      <c r="S22" s="1000"/>
    </row>
    <row r="23" spans="1:19" ht="12.75">
      <c r="A23" s="2806">
        <v>1999</v>
      </c>
      <c r="B23" s="2810"/>
      <c r="C23" s="1840">
        <v>21</v>
      </c>
      <c r="D23" s="1841"/>
      <c r="E23" s="964"/>
      <c r="F23" s="1846">
        <v>19219.67098</v>
      </c>
      <c r="G23" s="969"/>
      <c r="H23" s="1838"/>
      <c r="I23" s="1847">
        <v>1</v>
      </c>
      <c r="J23" s="964"/>
      <c r="K23" s="1842">
        <v>14150</v>
      </c>
      <c r="L23" s="2189"/>
      <c r="M23" s="1844">
        <v>20</v>
      </c>
      <c r="N23" s="1844" t="s">
        <v>257</v>
      </c>
      <c r="O23" s="964"/>
      <c r="P23" s="1846">
        <v>5069.670979999999</v>
      </c>
      <c r="Q23" s="969"/>
      <c r="R23" s="1845" t="s">
        <v>279</v>
      </c>
      <c r="S23" s="1000"/>
    </row>
    <row r="24" spans="1:19" ht="12.75">
      <c r="A24" s="2806">
        <v>2000</v>
      </c>
      <c r="B24" s="2810"/>
      <c r="C24" s="1840">
        <v>21</v>
      </c>
      <c r="D24" s="1841"/>
      <c r="E24" s="964"/>
      <c r="F24" s="1846">
        <v>91032.62968</v>
      </c>
      <c r="G24" s="969"/>
      <c r="H24" s="1838"/>
      <c r="I24" s="1847">
        <v>2</v>
      </c>
      <c r="J24" s="964"/>
      <c r="K24" s="1846">
        <v>86513.6</v>
      </c>
      <c r="L24" s="2189"/>
      <c r="M24" s="1844">
        <v>19</v>
      </c>
      <c r="N24" s="1844" t="s">
        <v>257</v>
      </c>
      <c r="O24" s="964"/>
      <c r="P24" s="1846">
        <v>4519</v>
      </c>
      <c r="Q24" s="969"/>
      <c r="R24" s="1845" t="s">
        <v>279</v>
      </c>
      <c r="S24" s="1000"/>
    </row>
    <row r="25" spans="1:19" ht="12.75" customHeight="1">
      <c r="A25" s="2806">
        <v>2001</v>
      </c>
      <c r="B25" s="2810"/>
      <c r="C25" s="1840">
        <v>22</v>
      </c>
      <c r="D25" s="1841"/>
      <c r="E25" s="964"/>
      <c r="F25" s="1846">
        <v>4526.33457</v>
      </c>
      <c r="G25" s="969"/>
      <c r="H25" s="1838"/>
      <c r="I25" s="1847">
        <v>1</v>
      </c>
      <c r="J25" s="1848" t="s">
        <v>949</v>
      </c>
      <c r="K25" s="1846">
        <v>53.4</v>
      </c>
      <c r="L25" s="2189"/>
      <c r="M25" s="1844">
        <v>22</v>
      </c>
      <c r="N25" s="1844" t="s">
        <v>257</v>
      </c>
      <c r="O25" s="964"/>
      <c r="P25" s="1846">
        <v>4472.9</v>
      </c>
      <c r="Q25" s="969"/>
      <c r="R25" s="1845" t="s">
        <v>279</v>
      </c>
      <c r="S25" s="1000"/>
    </row>
    <row r="26" spans="1:19" ht="12.75" customHeight="1">
      <c r="A26" s="2806">
        <v>2002</v>
      </c>
      <c r="B26" s="2810"/>
      <c r="C26" s="1840">
        <v>23</v>
      </c>
      <c r="D26" s="1841"/>
      <c r="E26" s="964"/>
      <c r="F26" s="1846">
        <v>4893.9</v>
      </c>
      <c r="G26" s="969"/>
      <c r="H26" s="1838"/>
      <c r="I26" s="1843" t="s">
        <v>279</v>
      </c>
      <c r="J26" s="964"/>
      <c r="K26" s="1843" t="s">
        <v>279</v>
      </c>
      <c r="L26" s="2189"/>
      <c r="M26" s="1844">
        <v>23</v>
      </c>
      <c r="N26" s="1844" t="s">
        <v>257</v>
      </c>
      <c r="O26" s="964"/>
      <c r="P26" s="1846">
        <v>4893.9</v>
      </c>
      <c r="Q26" s="969"/>
      <c r="R26" s="1845" t="s">
        <v>279</v>
      </c>
      <c r="S26" s="1000"/>
    </row>
    <row r="27" spans="1:19" ht="12.75" customHeight="1">
      <c r="A27" s="2806">
        <v>2003</v>
      </c>
      <c r="B27" s="2810"/>
      <c r="C27" s="1840">
        <v>24</v>
      </c>
      <c r="D27" s="1841"/>
      <c r="E27" s="964"/>
      <c r="F27" s="1846">
        <v>5022.1</v>
      </c>
      <c r="G27" s="969"/>
      <c r="H27" s="1838"/>
      <c r="I27" s="1847">
        <v>1</v>
      </c>
      <c r="J27" s="964"/>
      <c r="K27" s="1846">
        <v>230.9</v>
      </c>
      <c r="L27" s="2189"/>
      <c r="M27" s="1844">
        <v>23</v>
      </c>
      <c r="N27" s="1844" t="s">
        <v>257</v>
      </c>
      <c r="O27" s="964"/>
      <c r="P27" s="1846">
        <v>4791.2</v>
      </c>
      <c r="Q27" s="969"/>
      <c r="R27" s="1845" t="s">
        <v>279</v>
      </c>
      <c r="S27" s="1000"/>
    </row>
    <row r="28" spans="1:19" ht="12.75" customHeight="1">
      <c r="A28" s="2806">
        <v>2004</v>
      </c>
      <c r="B28" s="2810"/>
      <c r="C28" s="1840">
        <v>27</v>
      </c>
      <c r="D28" s="1841"/>
      <c r="E28" s="964"/>
      <c r="F28" s="1846">
        <v>10120.8</v>
      </c>
      <c r="G28" s="969"/>
      <c r="H28" s="1838"/>
      <c r="I28" s="1847">
        <v>1</v>
      </c>
      <c r="J28" s="1848" t="s">
        <v>949</v>
      </c>
      <c r="K28" s="1849">
        <v>282.2</v>
      </c>
      <c r="L28" s="2189"/>
      <c r="M28" s="1844">
        <v>27</v>
      </c>
      <c r="N28" s="1844" t="s">
        <v>257</v>
      </c>
      <c r="O28" s="964"/>
      <c r="P28" s="1846">
        <v>9838.6</v>
      </c>
      <c r="Q28" s="969"/>
      <c r="R28" s="1845" t="s">
        <v>279</v>
      </c>
      <c r="S28" s="1000"/>
    </row>
    <row r="29" spans="1:19" s="759" customFormat="1" ht="12.75" customHeight="1">
      <c r="A29" s="2806">
        <v>2005</v>
      </c>
      <c r="B29" s="2807"/>
      <c r="C29" s="1850">
        <v>29</v>
      </c>
      <c r="D29" s="1851"/>
      <c r="E29" s="1852"/>
      <c r="F29" s="1853">
        <v>13757.7</v>
      </c>
      <c r="G29" s="1854"/>
      <c r="H29" s="1855"/>
      <c r="I29" s="1847">
        <v>1</v>
      </c>
      <c r="J29" s="1856" t="s">
        <v>949</v>
      </c>
      <c r="K29" s="1853">
        <v>535</v>
      </c>
      <c r="L29" s="2190"/>
      <c r="M29" s="1829">
        <v>28</v>
      </c>
      <c r="N29" s="1829" t="s">
        <v>257</v>
      </c>
      <c r="O29" s="1857"/>
      <c r="P29" s="1853">
        <v>13222.7</v>
      </c>
      <c r="Q29" s="1854"/>
      <c r="R29" s="1858" t="s">
        <v>279</v>
      </c>
      <c r="S29" s="1859"/>
    </row>
    <row r="30" spans="1:19" ht="12.75" customHeight="1">
      <c r="A30" s="2806">
        <v>2006</v>
      </c>
      <c r="B30" s="2807"/>
      <c r="C30" s="1840">
        <v>33</v>
      </c>
      <c r="D30" s="1841"/>
      <c r="E30" s="964"/>
      <c r="F30" s="1846">
        <v>70096.5</v>
      </c>
      <c r="G30" s="969"/>
      <c r="H30" s="1838"/>
      <c r="I30" s="1847">
        <v>1</v>
      </c>
      <c r="J30" s="964"/>
      <c r="K30" s="1846">
        <v>176</v>
      </c>
      <c r="L30" s="2189"/>
      <c r="M30" s="1844">
        <v>32</v>
      </c>
      <c r="N30" s="1844" t="s">
        <v>257</v>
      </c>
      <c r="O30" s="1860"/>
      <c r="P30" s="1846">
        <v>69920.5</v>
      </c>
      <c r="Q30" s="969"/>
      <c r="R30" s="1845" t="s">
        <v>279</v>
      </c>
      <c r="S30" s="1000"/>
    </row>
    <row r="31" spans="1:19" ht="12.75" customHeight="1">
      <c r="A31" s="2806">
        <v>2007</v>
      </c>
      <c r="B31" s="2807"/>
      <c r="C31" s="1840">
        <v>36</v>
      </c>
      <c r="D31" s="1841"/>
      <c r="E31" s="964"/>
      <c r="F31" s="1846">
        <v>71869.5</v>
      </c>
      <c r="G31" s="969"/>
      <c r="H31" s="1838"/>
      <c r="I31" s="1847">
        <v>3</v>
      </c>
      <c r="J31" s="1856" t="s">
        <v>949</v>
      </c>
      <c r="K31" s="1846">
        <v>641.1</v>
      </c>
      <c r="L31" s="2189"/>
      <c r="M31" s="1844">
        <v>36</v>
      </c>
      <c r="N31" s="1844" t="s">
        <v>257</v>
      </c>
      <c r="O31" s="1860"/>
      <c r="P31" s="1846">
        <v>71228.4</v>
      </c>
      <c r="Q31" s="969"/>
      <c r="R31" s="1845" t="s">
        <v>279</v>
      </c>
      <c r="S31" s="1000"/>
    </row>
    <row r="32" spans="1:19" ht="12.75" customHeight="1">
      <c r="A32" s="2806">
        <v>2008</v>
      </c>
      <c r="B32" s="2807"/>
      <c r="C32" s="1840">
        <v>42</v>
      </c>
      <c r="D32" s="1841"/>
      <c r="E32" s="964"/>
      <c r="F32" s="1846">
        <v>84623.4</v>
      </c>
      <c r="G32" s="969"/>
      <c r="H32" s="1838"/>
      <c r="I32" s="1847">
        <v>5</v>
      </c>
      <c r="J32" s="1856" t="s">
        <v>950</v>
      </c>
      <c r="K32" s="1846">
        <v>5810.3</v>
      </c>
      <c r="L32" s="2189"/>
      <c r="M32" s="1844">
        <v>40</v>
      </c>
      <c r="N32" s="1844" t="s">
        <v>257</v>
      </c>
      <c r="O32" s="1860"/>
      <c r="P32" s="1846">
        <v>78813.1</v>
      </c>
      <c r="Q32" s="969"/>
      <c r="R32" s="1845" t="s">
        <v>279</v>
      </c>
      <c r="S32" s="1000"/>
    </row>
    <row r="33" spans="1:19" ht="12.75" customHeight="1">
      <c r="A33" s="2806">
        <v>2009</v>
      </c>
      <c r="B33" s="2807"/>
      <c r="C33" s="1840">
        <v>43</v>
      </c>
      <c r="D33" s="1856" t="s">
        <v>951</v>
      </c>
      <c r="E33" s="964"/>
      <c r="F33" s="1846">
        <v>85636.5</v>
      </c>
      <c r="G33" s="969"/>
      <c r="H33" s="1838"/>
      <c r="I33" s="1847">
        <v>4</v>
      </c>
      <c r="J33" s="1856" t="s">
        <v>949</v>
      </c>
      <c r="K33" s="1846">
        <v>7308.7</v>
      </c>
      <c r="L33" s="2189"/>
      <c r="M33" s="1844">
        <v>41</v>
      </c>
      <c r="N33" s="1844" t="s">
        <v>257</v>
      </c>
      <c r="O33" s="1860"/>
      <c r="P33" s="1846">
        <v>78327.8</v>
      </c>
      <c r="Q33" s="969"/>
      <c r="R33" s="1845" t="s">
        <v>279</v>
      </c>
      <c r="S33" s="1000"/>
    </row>
    <row r="34" spans="1:19" ht="12.75" customHeight="1">
      <c r="A34" s="2806">
        <v>2010</v>
      </c>
      <c r="B34" s="2807"/>
      <c r="C34" s="1840">
        <v>50</v>
      </c>
      <c r="D34" s="1861" t="s">
        <v>257</v>
      </c>
      <c r="E34" s="964"/>
      <c r="F34" s="1846">
        <v>97083.3</v>
      </c>
      <c r="G34" s="969"/>
      <c r="H34" s="1838"/>
      <c r="I34" s="1847">
        <v>7</v>
      </c>
      <c r="J34" s="1856" t="s">
        <v>952</v>
      </c>
      <c r="K34" s="1846">
        <v>10412.928</v>
      </c>
      <c r="L34" s="2189"/>
      <c r="M34" s="1844">
        <v>44</v>
      </c>
      <c r="N34" s="1844" t="s">
        <v>257</v>
      </c>
      <c r="O34" s="1860" t="s">
        <v>257</v>
      </c>
      <c r="P34" s="1846">
        <f>+F34-K34</f>
        <v>86670.372</v>
      </c>
      <c r="Q34" s="969"/>
      <c r="R34" s="1845" t="s">
        <v>279</v>
      </c>
      <c r="S34" s="1000"/>
    </row>
    <row r="35" spans="1:19" ht="12.75" customHeight="1">
      <c r="A35" s="2806">
        <v>2011</v>
      </c>
      <c r="B35" s="2807"/>
      <c r="C35" s="1840">
        <v>49</v>
      </c>
      <c r="D35" s="1861" t="s">
        <v>257</v>
      </c>
      <c r="E35" s="964"/>
      <c r="F35" s="1846">
        <v>114325.8</v>
      </c>
      <c r="G35" s="969"/>
      <c r="H35" s="1838"/>
      <c r="I35" s="1847">
        <v>5</v>
      </c>
      <c r="J35" s="1856" t="s">
        <v>950</v>
      </c>
      <c r="K35" s="1846">
        <v>14309.5</v>
      </c>
      <c r="L35" s="2189"/>
      <c r="M35" s="1844">
        <v>47</v>
      </c>
      <c r="N35" s="1844" t="s">
        <v>257</v>
      </c>
      <c r="O35" s="1860" t="s">
        <v>257</v>
      </c>
      <c r="P35" s="1846">
        <f>+F35-K35</f>
        <v>100016.3</v>
      </c>
      <c r="Q35" s="969"/>
      <c r="R35" s="1845" t="s">
        <v>279</v>
      </c>
      <c r="S35" s="1000"/>
    </row>
    <row r="36" spans="1:19" ht="12.75" customHeight="1">
      <c r="A36" s="1862" t="s">
        <v>262</v>
      </c>
      <c r="B36" s="1848" t="s">
        <v>953</v>
      </c>
      <c r="C36" s="1840">
        <v>68</v>
      </c>
      <c r="D36" s="1841"/>
      <c r="E36" s="964"/>
      <c r="F36" s="1842">
        <f>SUM(F13:F35)</f>
        <v>693119.3089800001</v>
      </c>
      <c r="G36" s="969"/>
      <c r="H36" s="1838"/>
      <c r="I36" s="1847">
        <v>32</v>
      </c>
      <c r="J36" s="964"/>
      <c r="K36" s="1842">
        <f>SUM(K13:K35)</f>
        <v>140423.628</v>
      </c>
      <c r="L36" s="2189"/>
      <c r="M36" s="1844">
        <v>58</v>
      </c>
      <c r="N36" s="1844" t="s">
        <v>257</v>
      </c>
      <c r="O36" s="964"/>
      <c r="P36" s="1842">
        <f>+F36-K36</f>
        <v>552695.6809800001</v>
      </c>
      <c r="Q36" s="969"/>
      <c r="R36" s="1845">
        <v>3340.5</v>
      </c>
      <c r="S36" s="1863" t="s">
        <v>954</v>
      </c>
    </row>
    <row r="37" spans="1:19" ht="6.95" customHeight="1" thickBot="1">
      <c r="A37" s="1864"/>
      <c r="B37" s="1865"/>
      <c r="C37" s="1866"/>
      <c r="D37" s="1010"/>
      <c r="E37" s="1010"/>
      <c r="F37" s="1010"/>
      <c r="G37" s="1012"/>
      <c r="H37" s="1867"/>
      <c r="I37" s="1010"/>
      <c r="J37" s="1010"/>
      <c r="K37" s="1010"/>
      <c r="L37" s="1012"/>
      <c r="M37" s="1867"/>
      <c r="N37" s="1010"/>
      <c r="O37" s="1010"/>
      <c r="P37" s="1010"/>
      <c r="Q37" s="1012"/>
      <c r="R37" s="1867"/>
      <c r="S37" s="1868"/>
    </row>
    <row r="38" spans="1:19" ht="6.95" customHeight="1">
      <c r="A38" s="1869"/>
      <c r="B38" s="1869"/>
      <c r="C38" s="1870"/>
      <c r="D38" s="1870"/>
      <c r="E38" s="1870"/>
      <c r="F38" s="1870"/>
      <c r="G38" s="1871"/>
      <c r="H38" s="1870"/>
      <c r="I38" s="1870"/>
      <c r="J38" s="1870"/>
      <c r="K38" s="1870"/>
      <c r="L38" s="1871"/>
      <c r="M38" s="1870"/>
      <c r="N38" s="1870"/>
      <c r="O38" s="1870"/>
      <c r="P38" s="1870"/>
      <c r="Q38" s="1871"/>
      <c r="R38" s="1870"/>
      <c r="S38" s="1871"/>
    </row>
    <row r="39" spans="1:19" ht="12.75">
      <c r="A39" s="103" t="s">
        <v>955</v>
      </c>
      <c r="B39" s="103"/>
      <c r="C39" s="1"/>
      <c r="D39" s="1"/>
      <c r="E39" s="1"/>
      <c r="F39" s="979"/>
      <c r="G39" s="980"/>
      <c r="H39" s="980"/>
      <c r="I39" s="980"/>
      <c r="J39" s="980"/>
      <c r="K39" s="980"/>
      <c r="L39" s="980"/>
      <c r="M39" s="980"/>
      <c r="N39" s="980"/>
      <c r="O39" s="980"/>
      <c r="P39" s="1872"/>
      <c r="Q39" s="980"/>
      <c r="R39" s="979"/>
      <c r="S39" s="980"/>
    </row>
    <row r="40" spans="1:2" ht="12.75">
      <c r="A40" s="1805" t="s">
        <v>956</v>
      </c>
      <c r="B40" s="1805"/>
    </row>
    <row r="41" spans="1:2" ht="12.75">
      <c r="A41" s="1805" t="s">
        <v>957</v>
      </c>
      <c r="B41" s="1805"/>
    </row>
    <row r="42" spans="1:2" ht="12.75">
      <c r="A42" s="1805" t="s">
        <v>958</v>
      </c>
      <c r="B42" s="1805"/>
    </row>
    <row r="43" spans="1:2" ht="12.75">
      <c r="A43" s="1805" t="s">
        <v>959</v>
      </c>
      <c r="B43" s="1805"/>
    </row>
    <row r="44" spans="1:2" ht="12.75">
      <c r="A44" s="1805" t="s">
        <v>960</v>
      </c>
      <c r="B44" s="1805"/>
    </row>
    <row r="45" spans="1:2" ht="12.75">
      <c r="A45" s="1805" t="s">
        <v>961</v>
      </c>
      <c r="B45" s="1805"/>
    </row>
    <row r="46" spans="1:2" ht="12.75">
      <c r="A46" s="1805" t="s">
        <v>962</v>
      </c>
      <c r="B46" s="1805"/>
    </row>
    <row r="47" spans="1:2" ht="12.75">
      <c r="A47" s="1805" t="s">
        <v>963</v>
      </c>
      <c r="B47" s="1805"/>
    </row>
    <row r="48" spans="1:2" ht="12.75">
      <c r="A48" s="1805" t="s">
        <v>964</v>
      </c>
      <c r="B48" s="1805"/>
    </row>
    <row r="49" spans="1:2" ht="12.75">
      <c r="A49" s="1805" t="s">
        <v>965</v>
      </c>
      <c r="B49" s="1805"/>
    </row>
    <row r="52" ht="12.75">
      <c r="F52" s="2149" t="s">
        <v>257</v>
      </c>
    </row>
    <row r="53" ht="12.75">
      <c r="K53" t="s">
        <v>257</v>
      </c>
    </row>
    <row r="54" ht="12.75">
      <c r="K54" t="s">
        <v>257</v>
      </c>
    </row>
    <row r="55" ht="12.75">
      <c r="K55" t="s">
        <v>257</v>
      </c>
    </row>
    <row r="56" spans="6:19" ht="12.75">
      <c r="F56" s="387"/>
      <c r="G56" s="387"/>
      <c r="H56" s="387"/>
      <c r="I56" s="387"/>
      <c r="J56" s="387"/>
      <c r="K56" s="387" t="s">
        <v>257</v>
      </c>
      <c r="L56" s="387"/>
      <c r="M56" s="387"/>
      <c r="N56" s="387"/>
      <c r="O56" s="387"/>
      <c r="P56" s="387"/>
      <c r="Q56" s="387"/>
      <c r="R56" s="387"/>
      <c r="S56" s="387"/>
    </row>
    <row r="57" spans="3:19" ht="12.75">
      <c r="C57" s="387"/>
      <c r="D57" s="387"/>
      <c r="E57" s="387"/>
      <c r="F57" s="387"/>
      <c r="G57" s="387"/>
      <c r="H57" s="387"/>
      <c r="I57" s="387"/>
      <c r="J57" s="387"/>
      <c r="K57" s="387" t="s">
        <v>257</v>
      </c>
      <c r="L57" s="387"/>
      <c r="M57" s="387"/>
      <c r="N57" s="387"/>
      <c r="O57" s="387"/>
      <c r="P57" s="387"/>
      <c r="Q57" s="387"/>
      <c r="R57" s="387"/>
      <c r="S57" s="387"/>
    </row>
    <row r="58" spans="6:19" ht="12.75">
      <c r="F58" s="387"/>
      <c r="G58" s="387"/>
      <c r="H58" s="387"/>
      <c r="I58" s="387"/>
      <c r="J58" s="387"/>
      <c r="K58" s="387" t="s">
        <v>257</v>
      </c>
      <c r="L58" s="387"/>
      <c r="M58" s="387"/>
      <c r="N58" s="387"/>
      <c r="O58" s="387"/>
      <c r="P58" s="387"/>
      <c r="Q58" s="387"/>
      <c r="R58" s="387"/>
      <c r="S58" s="387"/>
    </row>
    <row r="59" spans="6:19" ht="12.75">
      <c r="F59" s="387"/>
      <c r="G59" s="387"/>
      <c r="H59" s="387"/>
      <c r="I59" s="387"/>
      <c r="J59" s="387"/>
      <c r="K59" s="387" t="s">
        <v>257</v>
      </c>
      <c r="L59" s="387"/>
      <c r="M59" s="387"/>
      <c r="N59" s="387"/>
      <c r="O59" s="387"/>
      <c r="P59" s="387"/>
      <c r="Q59" s="387"/>
      <c r="R59" s="387"/>
      <c r="S59" s="387"/>
    </row>
    <row r="60" spans="6:19" ht="12.75">
      <c r="F60" s="387"/>
      <c r="G60" s="387"/>
      <c r="H60" s="387"/>
      <c r="I60" s="387"/>
      <c r="J60" s="387"/>
      <c r="K60" s="387" t="s">
        <v>257</v>
      </c>
      <c r="L60" s="387"/>
      <c r="M60" s="387"/>
      <c r="N60" s="387"/>
      <c r="O60" s="387"/>
      <c r="P60" s="387"/>
      <c r="Q60" s="387"/>
      <c r="R60" s="387"/>
      <c r="S60" s="387"/>
    </row>
    <row r="61" spans="6:19" ht="12.75">
      <c r="F61" s="387"/>
      <c r="G61" s="387"/>
      <c r="H61" s="387"/>
      <c r="I61" s="387"/>
      <c r="J61" s="387"/>
      <c r="K61" s="387"/>
      <c r="L61" s="387"/>
      <c r="M61" s="387"/>
      <c r="N61" s="387"/>
      <c r="O61" s="387"/>
      <c r="P61" s="387"/>
      <c r="Q61" s="387"/>
      <c r="R61" s="387"/>
      <c r="S61" s="387"/>
    </row>
    <row r="62" spans="6:19" ht="12.75">
      <c r="F62" s="387"/>
      <c r="G62" s="387"/>
      <c r="H62" s="387"/>
      <c r="I62" s="387"/>
      <c r="J62" s="387"/>
      <c r="K62" s="387"/>
      <c r="L62" s="387"/>
      <c r="M62" s="387"/>
      <c r="N62" s="387"/>
      <c r="O62" s="387"/>
      <c r="P62" s="387"/>
      <c r="Q62" s="387"/>
      <c r="R62" s="387"/>
      <c r="S62" s="387"/>
    </row>
    <row r="63" spans="6:19" ht="12.75">
      <c r="F63" s="387"/>
      <c r="G63" s="387"/>
      <c r="H63" s="387"/>
      <c r="I63" s="387"/>
      <c r="J63" s="387"/>
      <c r="K63" s="387"/>
      <c r="L63" s="387"/>
      <c r="M63" s="387"/>
      <c r="N63" s="387"/>
      <c r="O63" s="387"/>
      <c r="P63" s="387"/>
      <c r="Q63" s="387"/>
      <c r="R63" s="387"/>
      <c r="S63" s="387"/>
    </row>
    <row r="64" spans="6:19" ht="12.75">
      <c r="F64" s="387"/>
      <c r="G64" s="387"/>
      <c r="H64" s="387"/>
      <c r="I64" s="387"/>
      <c r="J64" s="387"/>
      <c r="K64" s="387"/>
      <c r="L64" s="387"/>
      <c r="M64" s="387"/>
      <c r="N64" s="387"/>
      <c r="O64" s="387"/>
      <c r="P64" s="387"/>
      <c r="Q64" s="387"/>
      <c r="R64" s="387"/>
      <c r="S64" s="387"/>
    </row>
    <row r="65" spans="6:19" ht="12.75">
      <c r="F65" s="387"/>
      <c r="G65" s="387"/>
      <c r="H65" s="387"/>
      <c r="I65" s="387"/>
      <c r="J65" s="387"/>
      <c r="K65" s="387"/>
      <c r="L65" s="387"/>
      <c r="M65" s="387"/>
      <c r="N65" s="387"/>
      <c r="O65" s="387"/>
      <c r="P65" s="387"/>
      <c r="Q65" s="387"/>
      <c r="R65" s="387"/>
      <c r="S65" s="387"/>
    </row>
    <row r="66" spans="6:19" ht="12.75">
      <c r="F66" s="387"/>
      <c r="G66" s="387"/>
      <c r="H66" s="387"/>
      <c r="I66" s="387"/>
      <c r="J66" s="387"/>
      <c r="K66" s="387"/>
      <c r="L66" s="387"/>
      <c r="M66" s="387"/>
      <c r="N66" s="387"/>
      <c r="O66" s="387"/>
      <c r="P66" s="387"/>
      <c r="Q66" s="387"/>
      <c r="R66" s="387"/>
      <c r="S66" s="387"/>
    </row>
    <row r="67" spans="6:19" ht="12.75">
      <c r="F67" s="387"/>
      <c r="G67" s="387"/>
      <c r="H67" s="387"/>
      <c r="I67" s="387"/>
      <c r="J67" s="387"/>
      <c r="K67" s="387"/>
      <c r="L67" s="387"/>
      <c r="M67" s="387"/>
      <c r="N67" s="387"/>
      <c r="O67" s="387"/>
      <c r="P67" s="387"/>
      <c r="Q67" s="387"/>
      <c r="R67" s="387"/>
      <c r="S67" s="387"/>
    </row>
    <row r="68" spans="6:19" ht="12.75">
      <c r="F68" s="387"/>
      <c r="G68" s="387"/>
      <c r="H68" s="387"/>
      <c r="I68" s="387"/>
      <c r="J68" s="387"/>
      <c r="K68" s="387"/>
      <c r="L68" s="387"/>
      <c r="M68" s="387"/>
      <c r="N68" s="387"/>
      <c r="O68" s="387"/>
      <c r="P68" s="387"/>
      <c r="Q68" s="387"/>
      <c r="R68" s="387"/>
      <c r="S68" s="387"/>
    </row>
    <row r="69" spans="6:19" ht="12.75">
      <c r="F69" s="387"/>
      <c r="G69" s="387"/>
      <c r="H69" s="387"/>
      <c r="I69" s="387"/>
      <c r="J69" s="387"/>
      <c r="K69" s="387"/>
      <c r="L69" s="387"/>
      <c r="M69" s="387"/>
      <c r="N69" s="387"/>
      <c r="O69" s="387"/>
      <c r="P69" s="387"/>
      <c r="Q69" s="387"/>
      <c r="R69" s="387"/>
      <c r="S69" s="387"/>
    </row>
    <row r="70" spans="6:19" ht="12.75">
      <c r="F70" s="387"/>
      <c r="G70" s="387"/>
      <c r="H70" s="387"/>
      <c r="I70" s="387"/>
      <c r="J70" s="387"/>
      <c r="K70" s="387"/>
      <c r="L70" s="387"/>
      <c r="M70" s="387"/>
      <c r="N70" s="387"/>
      <c r="O70" s="387"/>
      <c r="P70" s="387"/>
      <c r="Q70" s="387"/>
      <c r="R70" s="387"/>
      <c r="S70" s="387"/>
    </row>
    <row r="71" spans="6:19" ht="12.75">
      <c r="F71" s="387"/>
      <c r="G71" s="387"/>
      <c r="H71" s="387"/>
      <c r="I71" s="387"/>
      <c r="J71" s="387"/>
      <c r="K71" s="387"/>
      <c r="L71" s="387"/>
      <c r="M71" s="387"/>
      <c r="N71" s="387"/>
      <c r="O71" s="387"/>
      <c r="P71" s="387"/>
      <c r="Q71" s="387"/>
      <c r="R71" s="387"/>
      <c r="S71" s="387"/>
    </row>
    <row r="72" spans="7:19" ht="12.75">
      <c r="G72" s="387"/>
      <c r="H72" s="387"/>
      <c r="I72" s="387"/>
      <c r="J72" s="387"/>
      <c r="K72" s="387"/>
      <c r="L72" s="387"/>
      <c r="M72" s="387"/>
      <c r="N72" s="387"/>
      <c r="O72" s="387"/>
      <c r="P72" s="387"/>
      <c r="Q72" s="387"/>
      <c r="S72" s="387"/>
    </row>
    <row r="73" spans="7:19" ht="12.75">
      <c r="G73" s="387"/>
      <c r="H73" s="387"/>
      <c r="I73" s="387"/>
      <c r="J73" s="387"/>
      <c r="K73" s="387"/>
      <c r="L73" s="387"/>
      <c r="M73" s="387"/>
      <c r="N73" s="387"/>
      <c r="O73" s="387"/>
      <c r="P73" s="387"/>
      <c r="Q73" s="387"/>
      <c r="S73" s="387"/>
    </row>
    <row r="74" spans="7:19" ht="12.75">
      <c r="G74" s="387"/>
      <c r="H74" s="387"/>
      <c r="I74" s="387"/>
      <c r="J74" s="387"/>
      <c r="K74" s="387"/>
      <c r="L74" s="387"/>
      <c r="M74" s="387"/>
      <c r="N74" s="387"/>
      <c r="O74" s="387"/>
      <c r="P74" s="387"/>
      <c r="Q74" s="387"/>
      <c r="S74" s="387"/>
    </row>
  </sheetData>
  <mergeCells count="67">
    <mergeCell ref="A35:B35"/>
    <mergeCell ref="A2:S2"/>
    <mergeCell ref="A3:S3"/>
    <mergeCell ref="A4:S4"/>
    <mergeCell ref="C6:E6"/>
    <mergeCell ref="F6:G6"/>
    <mergeCell ref="H6:J6"/>
    <mergeCell ref="K6:L6"/>
    <mergeCell ref="M6:O6"/>
    <mergeCell ref="P6:Q6"/>
    <mergeCell ref="R6:S6"/>
    <mergeCell ref="C7:E7"/>
    <mergeCell ref="F7:G7"/>
    <mergeCell ref="H7:J7"/>
    <mergeCell ref="K7:L7"/>
    <mergeCell ref="M7:O7"/>
    <mergeCell ref="C8:E8"/>
    <mergeCell ref="F8:G8"/>
    <mergeCell ref="H8:J8"/>
    <mergeCell ref="K8:L8"/>
    <mergeCell ref="M8:O8"/>
    <mergeCell ref="M10:N10"/>
    <mergeCell ref="P10:Q10"/>
    <mergeCell ref="C9:E9"/>
    <mergeCell ref="F9:G9"/>
    <mergeCell ref="H9:J9"/>
    <mergeCell ref="K9:L9"/>
    <mergeCell ref="M9:O9"/>
    <mergeCell ref="P8:Q8"/>
    <mergeCell ref="R8:S8"/>
    <mergeCell ref="R9:S9"/>
    <mergeCell ref="R10:S10"/>
    <mergeCell ref="C11:E11"/>
    <mergeCell ref="F11:G11"/>
    <mergeCell ref="H11:J11"/>
    <mergeCell ref="K11:L11"/>
    <mergeCell ref="M11:O11"/>
    <mergeCell ref="P11:Q11"/>
    <mergeCell ref="R11:S11"/>
    <mergeCell ref="C10:D10"/>
    <mergeCell ref="F10:G10"/>
    <mergeCell ref="P9:Q9"/>
    <mergeCell ref="H10:I10"/>
    <mergeCell ref="K10:L10"/>
    <mergeCell ref="A12:B12"/>
    <mergeCell ref="A23:B23"/>
    <mergeCell ref="C12:D12"/>
    <mergeCell ref="A13:B13"/>
    <mergeCell ref="A14:B14"/>
    <mergeCell ref="A15:B15"/>
    <mergeCell ref="A21:B21"/>
    <mergeCell ref="A22:B22"/>
    <mergeCell ref="A33:B33"/>
    <mergeCell ref="A34:B34"/>
    <mergeCell ref="A16:B16"/>
    <mergeCell ref="A29:B29"/>
    <mergeCell ref="A17:B17"/>
    <mergeCell ref="A19:B19"/>
    <mergeCell ref="A20:B20"/>
    <mergeCell ref="A24:B24"/>
    <mergeCell ref="A25:B25"/>
    <mergeCell ref="A26:B26"/>
    <mergeCell ref="A30:B30"/>
    <mergeCell ref="A31:B31"/>
    <mergeCell ref="A32:B32"/>
    <mergeCell ref="A27:B27"/>
    <mergeCell ref="A28:B28"/>
  </mergeCells>
  <printOptions/>
  <pageMargins left="0.7" right="0.7" top="0.75" bottom="0.75" header="0.3" footer="0.3"/>
  <pageSetup horizontalDpi="600" verticalDpi="600" orientation="portrait" r:id="rId1"/>
  <ignoredErrors>
    <ignoredError sqref="B36 J25:J3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M61"/>
  <sheetViews>
    <sheetView workbookViewId="0" topLeftCell="A1"/>
  </sheetViews>
  <sheetFormatPr defaultColWidth="9.140625" defaultRowHeight="12.75"/>
  <cols>
    <col min="1" max="1" width="4.140625" style="9" customWidth="1"/>
    <col min="2" max="3" width="16.7109375" style="9" customWidth="1"/>
    <col min="4" max="4" width="5.7109375" style="9" customWidth="1"/>
    <col min="5" max="5" width="17.28125" style="9" bestFit="1" customWidth="1"/>
    <col min="6" max="6" width="4.7109375" style="9" customWidth="1"/>
    <col min="7" max="7" width="16.140625" style="9" bestFit="1" customWidth="1"/>
    <col min="8" max="8" width="17.28125" style="9" bestFit="1" customWidth="1"/>
    <col min="9" max="9" width="3.421875" style="9" customWidth="1"/>
    <col min="10" max="10" width="18.7109375" style="9" customWidth="1"/>
    <col min="12" max="12" width="16.421875" style="0" bestFit="1" customWidth="1"/>
    <col min="13" max="13" width="7.140625" style="0" customWidth="1"/>
  </cols>
  <sheetData>
    <row r="1" spans="1:10" ht="12.75">
      <c r="A1" s="6"/>
      <c r="B1" s="7"/>
      <c r="C1" s="7"/>
      <c r="D1" s="7"/>
      <c r="E1" s="7"/>
      <c r="F1" s="7"/>
      <c r="G1" s="7"/>
      <c r="H1" s="7"/>
      <c r="I1" s="7"/>
      <c r="J1" s="8"/>
    </row>
    <row r="2" spans="1:10" ht="20.25">
      <c r="A2" s="2571" t="s">
        <v>272</v>
      </c>
      <c r="B2" s="2572"/>
      <c r="C2" s="2572"/>
      <c r="D2" s="2572"/>
      <c r="E2" s="2572"/>
      <c r="F2" s="2572"/>
      <c r="G2" s="2572"/>
      <c r="H2" s="2572"/>
      <c r="I2" s="2572"/>
      <c r="J2" s="2573"/>
    </row>
    <row r="3" spans="1:10" ht="18">
      <c r="A3" s="2574" t="s">
        <v>11</v>
      </c>
      <c r="B3" s="2575"/>
      <c r="C3" s="2575"/>
      <c r="D3" s="2575"/>
      <c r="E3" s="2575"/>
      <c r="F3" s="2575"/>
      <c r="G3" s="2575"/>
      <c r="H3" s="2575"/>
      <c r="I3" s="2575"/>
      <c r="J3" s="2576"/>
    </row>
    <row r="4" spans="1:10" ht="18">
      <c r="A4" s="2574" t="s">
        <v>228</v>
      </c>
      <c r="B4" s="2575"/>
      <c r="C4" s="2575"/>
      <c r="D4" s="2575"/>
      <c r="E4" s="2575"/>
      <c r="F4" s="2575"/>
      <c r="G4" s="2575"/>
      <c r="H4" s="2575"/>
      <c r="I4" s="2575"/>
      <c r="J4" s="2576"/>
    </row>
    <row r="5" spans="1:10" ht="12.75">
      <c r="A5" s="155"/>
      <c r="B5" s="156"/>
      <c r="C5" s="157"/>
      <c r="D5" s="157"/>
      <c r="E5" s="157"/>
      <c r="F5" s="157"/>
      <c r="G5" s="157"/>
      <c r="H5" s="157"/>
      <c r="I5" s="157"/>
      <c r="J5" s="158"/>
    </row>
    <row r="6" spans="1:10" ht="12.75">
      <c r="A6" s="159"/>
      <c r="B6" s="160"/>
      <c r="C6" s="161"/>
      <c r="D6" s="162"/>
      <c r="E6" s="163"/>
      <c r="F6" s="164"/>
      <c r="G6" s="165"/>
      <c r="H6" s="166"/>
      <c r="I6" s="162"/>
      <c r="J6" s="167"/>
    </row>
    <row r="7" spans="1:10" ht="12.75">
      <c r="A7" s="2577" t="s">
        <v>232</v>
      </c>
      <c r="B7" s="2578"/>
      <c r="C7" s="168"/>
      <c r="D7" s="1"/>
      <c r="E7" s="169" t="s">
        <v>273</v>
      </c>
      <c r="F7" s="170"/>
      <c r="G7" s="171"/>
      <c r="H7" s="169" t="s">
        <v>274</v>
      </c>
      <c r="I7" s="170"/>
      <c r="J7" s="172"/>
    </row>
    <row r="8" spans="1:10" ht="12.75">
      <c r="A8" s="2577" t="s">
        <v>237</v>
      </c>
      <c r="B8" s="2578"/>
      <c r="C8" s="2579" t="s">
        <v>275</v>
      </c>
      <c r="D8" s="2580"/>
      <c r="E8" s="173" t="s">
        <v>276</v>
      </c>
      <c r="F8" s="174"/>
      <c r="G8" s="175"/>
      <c r="H8" s="173" t="s">
        <v>276</v>
      </c>
      <c r="I8" s="174"/>
      <c r="J8" s="176"/>
    </row>
    <row r="9" spans="1:10" ht="12.75">
      <c r="A9" s="177"/>
      <c r="B9" s="115"/>
      <c r="C9" s="178"/>
      <c r="D9" s="179"/>
      <c r="E9" s="180"/>
      <c r="F9" s="181"/>
      <c r="G9" s="182"/>
      <c r="H9" s="180"/>
      <c r="I9" s="181"/>
      <c r="J9" s="183"/>
    </row>
    <row r="10" spans="1:12" ht="8.1" customHeight="1">
      <c r="A10" s="184"/>
      <c r="B10" s="185"/>
      <c r="C10" s="186"/>
      <c r="D10" s="186"/>
      <c r="E10" s="187"/>
      <c r="F10" s="122"/>
      <c r="G10" s="123"/>
      <c r="H10" s="188"/>
      <c r="I10" s="189"/>
      <c r="J10" s="190"/>
      <c r="L10" s="224"/>
    </row>
    <row r="11" spans="1:12" ht="12.75">
      <c r="A11" s="191"/>
      <c r="B11" s="126" t="s">
        <v>256</v>
      </c>
      <c r="C11" s="192">
        <v>252206149.49</v>
      </c>
      <c r="D11" s="193"/>
      <c r="E11" s="194" t="s">
        <v>277</v>
      </c>
      <c r="F11" s="195"/>
      <c r="G11" s="2195" t="s">
        <v>278</v>
      </c>
      <c r="H11" s="196">
        <f>+C11</f>
        <v>252206149.49</v>
      </c>
      <c r="I11" s="193"/>
      <c r="J11" s="197">
        <v>1</v>
      </c>
      <c r="L11" s="225"/>
    </row>
    <row r="12" spans="1:12" ht="8.1" customHeight="1">
      <c r="A12" s="191"/>
      <c r="B12" s="126"/>
      <c r="C12" s="198"/>
      <c r="D12" s="193"/>
      <c r="E12" s="194"/>
      <c r="F12" s="195"/>
      <c r="G12" s="2196"/>
      <c r="H12" s="200"/>
      <c r="I12" s="201"/>
      <c r="J12" s="197"/>
      <c r="L12" s="225"/>
    </row>
    <row r="13" spans="1:12" ht="12.75">
      <c r="A13" s="191"/>
      <c r="B13" s="126" t="s">
        <v>258</v>
      </c>
      <c r="C13" s="202">
        <v>743655890.4</v>
      </c>
      <c r="D13" s="203"/>
      <c r="E13" s="194" t="s">
        <v>277</v>
      </c>
      <c r="F13" s="195"/>
      <c r="G13" s="2195" t="s">
        <v>278</v>
      </c>
      <c r="H13" s="200">
        <f>+C13</f>
        <v>743655890.4</v>
      </c>
      <c r="I13" s="201"/>
      <c r="J13" s="197">
        <f>+(H13/C13)</f>
        <v>1</v>
      </c>
      <c r="L13" s="225"/>
    </row>
    <row r="14" spans="1:12" ht="8.1" customHeight="1">
      <c r="A14" s="191"/>
      <c r="B14" s="126"/>
      <c r="C14" s="198"/>
      <c r="D14" s="193"/>
      <c r="E14" s="204"/>
      <c r="F14" s="195"/>
      <c r="G14" s="2196"/>
      <c r="H14" s="200"/>
      <c r="I14" s="201"/>
      <c r="J14" s="197" t="s">
        <v>257</v>
      </c>
      <c r="L14" s="226"/>
    </row>
    <row r="15" spans="1:12" ht="12.75">
      <c r="A15" s="191"/>
      <c r="B15" s="126" t="s">
        <v>259</v>
      </c>
      <c r="C15" s="202">
        <v>1701719003.2</v>
      </c>
      <c r="D15" s="205"/>
      <c r="E15" s="194" t="s">
        <v>277</v>
      </c>
      <c r="F15" s="195"/>
      <c r="G15" s="2195" t="s">
        <v>278</v>
      </c>
      <c r="H15" s="200">
        <f>+C15</f>
        <v>1701719003.2</v>
      </c>
      <c r="I15" s="201"/>
      <c r="J15" s="197">
        <f aca="true" t="shared" si="0" ref="J15:J34">+(H15/C15)</f>
        <v>1</v>
      </c>
      <c r="L15" s="225"/>
    </row>
    <row r="16" spans="1:12" ht="8.1" customHeight="1">
      <c r="A16" s="191"/>
      <c r="B16" s="126"/>
      <c r="C16" s="198"/>
      <c r="D16" s="193"/>
      <c r="E16" s="204"/>
      <c r="F16" s="193"/>
      <c r="G16" s="199"/>
      <c r="H16" s="200"/>
      <c r="I16" s="201"/>
      <c r="J16" s="197" t="s">
        <v>257</v>
      </c>
      <c r="L16" s="226"/>
    </row>
    <row r="17" spans="1:12" ht="12.75">
      <c r="A17" s="191"/>
      <c r="B17" s="126" t="s">
        <v>260</v>
      </c>
      <c r="C17" s="202">
        <v>2841969967.2</v>
      </c>
      <c r="D17" s="193"/>
      <c r="E17" s="206">
        <f>819189808.57+21892625.04</f>
        <v>841082433.61</v>
      </c>
      <c r="F17" s="195"/>
      <c r="G17" s="207">
        <f>+E17/C17</f>
        <v>0.2959505002928168</v>
      </c>
      <c r="H17" s="200">
        <f>+C17-E17</f>
        <v>2000887533.5899997</v>
      </c>
      <c r="I17" s="201"/>
      <c r="J17" s="197">
        <f t="shared" si="0"/>
        <v>0.7040494997071832</v>
      </c>
      <c r="L17" s="225"/>
    </row>
    <row r="18" spans="1:13" ht="8.1" customHeight="1">
      <c r="A18" s="191"/>
      <c r="B18" s="126"/>
      <c r="C18" s="202"/>
      <c r="D18" s="193"/>
      <c r="E18" s="208"/>
      <c r="F18" s="201"/>
      <c r="G18" s="207"/>
      <c r="H18" s="200"/>
      <c r="I18" s="201"/>
      <c r="J18" s="197" t="s">
        <v>257</v>
      </c>
      <c r="L18" s="225"/>
      <c r="M18" s="227"/>
    </row>
    <row r="19" spans="1:12" ht="12.75">
      <c r="A19" s="191"/>
      <c r="B19" s="126">
        <v>1995</v>
      </c>
      <c r="C19" s="202">
        <v>162127462</v>
      </c>
      <c r="D19" s="193"/>
      <c r="E19" s="194" t="s">
        <v>277</v>
      </c>
      <c r="F19" s="195"/>
      <c r="G19" s="2195" t="s">
        <v>278</v>
      </c>
      <c r="H19" s="200">
        <f aca="true" t="shared" si="1" ref="H19:H24">+C19</f>
        <v>162127462</v>
      </c>
      <c r="I19" s="201"/>
      <c r="J19" s="197">
        <f t="shared" si="0"/>
        <v>1</v>
      </c>
      <c r="L19" s="225"/>
    </row>
    <row r="20" spans="1:12" ht="12.75">
      <c r="A20" s="191"/>
      <c r="B20" s="126">
        <v>1996</v>
      </c>
      <c r="C20" s="204">
        <v>168621640</v>
      </c>
      <c r="D20" s="193"/>
      <c r="E20" s="194" t="s">
        <v>277</v>
      </c>
      <c r="F20" s="195"/>
      <c r="G20" s="2195" t="s">
        <v>278</v>
      </c>
      <c r="H20" s="200">
        <f t="shared" si="1"/>
        <v>168621640</v>
      </c>
      <c r="I20" s="201"/>
      <c r="J20" s="197">
        <f t="shared" si="0"/>
        <v>1</v>
      </c>
      <c r="L20" s="225"/>
    </row>
    <row r="21" spans="1:12" ht="12.75">
      <c r="A21" s="191"/>
      <c r="B21" s="126">
        <v>1997</v>
      </c>
      <c r="C21" s="202">
        <v>207994972</v>
      </c>
      <c r="D21" s="193"/>
      <c r="E21" s="194" t="s">
        <v>277</v>
      </c>
      <c r="F21" s="195"/>
      <c r="G21" s="2195" t="s">
        <v>278</v>
      </c>
      <c r="H21" s="200">
        <f t="shared" si="1"/>
        <v>207994972</v>
      </c>
      <c r="I21" s="201"/>
      <c r="J21" s="197">
        <f t="shared" si="0"/>
        <v>1</v>
      </c>
      <c r="L21" s="225"/>
    </row>
    <row r="22" spans="1:12" ht="12.75">
      <c r="A22" s="191"/>
      <c r="B22" s="126">
        <v>1998</v>
      </c>
      <c r="C22" s="204">
        <v>75461515.12</v>
      </c>
      <c r="D22" s="193"/>
      <c r="E22" s="194" t="s">
        <v>277</v>
      </c>
      <c r="F22" s="195"/>
      <c r="G22" s="2195" t="s">
        <v>278</v>
      </c>
      <c r="H22" s="200">
        <f t="shared" si="1"/>
        <v>75461515.12</v>
      </c>
      <c r="I22" s="201"/>
      <c r="J22" s="197">
        <f t="shared" si="0"/>
        <v>1</v>
      </c>
      <c r="L22" s="225"/>
    </row>
    <row r="23" spans="1:12" ht="12.75">
      <c r="A23" s="191"/>
      <c r="B23" s="126">
        <v>1999</v>
      </c>
      <c r="C23" s="204">
        <v>168647559</v>
      </c>
      <c r="D23" s="193"/>
      <c r="E23" s="194" t="s">
        <v>277</v>
      </c>
      <c r="F23" s="195"/>
      <c r="G23" s="2195" t="s">
        <v>278</v>
      </c>
      <c r="H23" s="200">
        <f t="shared" si="1"/>
        <v>168647559</v>
      </c>
      <c r="I23" s="201"/>
      <c r="J23" s="197">
        <f t="shared" si="0"/>
        <v>1</v>
      </c>
      <c r="L23" s="225"/>
    </row>
    <row r="24" spans="1:12" ht="12.75">
      <c r="A24" s="191"/>
      <c r="B24" s="126">
        <v>2000</v>
      </c>
      <c r="C24" s="202">
        <v>100912736.95</v>
      </c>
      <c r="D24" s="193"/>
      <c r="E24" s="194" t="s">
        <v>277</v>
      </c>
      <c r="F24" s="195"/>
      <c r="G24" s="2195" t="s">
        <v>278</v>
      </c>
      <c r="H24" s="200">
        <f t="shared" si="1"/>
        <v>100912736.95</v>
      </c>
      <c r="I24" s="201"/>
      <c r="J24" s="197">
        <f t="shared" si="0"/>
        <v>1</v>
      </c>
      <c r="L24" s="225"/>
    </row>
    <row r="25" spans="1:13" ht="12.75">
      <c r="A25" s="191"/>
      <c r="B25" s="126">
        <v>2001</v>
      </c>
      <c r="C25" s="202">
        <v>1150651496.2</v>
      </c>
      <c r="D25" s="193"/>
      <c r="E25" s="200">
        <v>668377105.67</v>
      </c>
      <c r="F25" s="201"/>
      <c r="G25" s="207">
        <f aca="true" t="shared" si="2" ref="G25:G30">+(E25/C25)</f>
        <v>0.580868410528557</v>
      </c>
      <c r="H25" s="200">
        <f aca="true" t="shared" si="3" ref="H25:H30">+C25-E25</f>
        <v>482274390.5300001</v>
      </c>
      <c r="I25" s="201"/>
      <c r="J25" s="197">
        <f t="shared" si="0"/>
        <v>0.419131589471443</v>
      </c>
      <c r="L25" s="225"/>
      <c r="M25" s="227"/>
    </row>
    <row r="26" spans="1:13" ht="12.75">
      <c r="A26" s="191"/>
      <c r="B26" s="126">
        <v>2002</v>
      </c>
      <c r="C26" s="202">
        <v>3789316275.2</v>
      </c>
      <c r="D26" s="193"/>
      <c r="E26" s="200">
        <v>2081361846</v>
      </c>
      <c r="F26" s="201"/>
      <c r="G26" s="207">
        <f t="shared" si="2"/>
        <v>0.5492710808073538</v>
      </c>
      <c r="H26" s="200">
        <f t="shared" si="3"/>
        <v>1707954429.1999998</v>
      </c>
      <c r="I26" s="201"/>
      <c r="J26" s="197">
        <f t="shared" si="0"/>
        <v>0.4507289191926462</v>
      </c>
      <c r="L26" s="225"/>
      <c r="M26" s="227"/>
    </row>
    <row r="27" spans="1:13" ht="12.75">
      <c r="A27" s="191"/>
      <c r="B27" s="126">
        <v>2003</v>
      </c>
      <c r="C27" s="202">
        <v>6452653196.2</v>
      </c>
      <c r="D27" s="193"/>
      <c r="E27" s="200">
        <v>5534400377.25</v>
      </c>
      <c r="F27" s="201"/>
      <c r="G27" s="207">
        <f t="shared" si="2"/>
        <v>0.857693759291021</v>
      </c>
      <c r="H27" s="200">
        <f t="shared" si="3"/>
        <v>918252818.9499998</v>
      </c>
      <c r="I27" s="201"/>
      <c r="J27" s="197">
        <f t="shared" si="0"/>
        <v>0.142306240708979</v>
      </c>
      <c r="L27" s="225"/>
      <c r="M27" s="227"/>
    </row>
    <row r="28" spans="1:13" ht="12.75">
      <c r="A28" s="191"/>
      <c r="B28" s="126">
        <v>2004</v>
      </c>
      <c r="C28" s="202">
        <v>3268244304</v>
      </c>
      <c r="D28" s="193"/>
      <c r="E28" s="200">
        <v>692584383</v>
      </c>
      <c r="F28" s="201"/>
      <c r="G28" s="207">
        <f t="shared" si="2"/>
        <v>0.21191328388527958</v>
      </c>
      <c r="H28" s="200">
        <f t="shared" si="3"/>
        <v>2575659921</v>
      </c>
      <c r="I28" s="201"/>
      <c r="J28" s="197">
        <f t="shared" si="0"/>
        <v>0.7880867161147204</v>
      </c>
      <c r="L28" s="225"/>
      <c r="M28" s="227"/>
    </row>
    <row r="29" spans="1:13" ht="12.75">
      <c r="A29" s="191"/>
      <c r="B29" s="126">
        <v>2005</v>
      </c>
      <c r="C29" s="202">
        <v>11301232905</v>
      </c>
      <c r="D29" s="193"/>
      <c r="E29" s="200">
        <v>9544132212.45</v>
      </c>
      <c r="F29" s="201"/>
      <c r="G29" s="207">
        <f t="shared" si="2"/>
        <v>0.844521327246286</v>
      </c>
      <c r="H29" s="200">
        <f t="shared" si="3"/>
        <v>1757100692.5499992</v>
      </c>
      <c r="I29" s="201"/>
      <c r="J29" s="197">
        <f t="shared" si="0"/>
        <v>0.15547867275371396</v>
      </c>
      <c r="L29" s="225"/>
      <c r="M29" s="228"/>
    </row>
    <row r="30" spans="1:13" ht="12.75">
      <c r="A30" s="191"/>
      <c r="B30" s="126">
        <v>2006</v>
      </c>
      <c r="C30" s="204">
        <v>2234407593.3</v>
      </c>
      <c r="D30" s="193"/>
      <c r="E30" s="194">
        <v>1720156504</v>
      </c>
      <c r="F30" s="195"/>
      <c r="G30" s="207">
        <f t="shared" si="2"/>
        <v>0.7698490235881709</v>
      </c>
      <c r="H30" s="200">
        <f t="shared" si="3"/>
        <v>514251089.3000002</v>
      </c>
      <c r="I30" s="201"/>
      <c r="J30" s="197">
        <f t="shared" si="0"/>
        <v>0.2301509764118291</v>
      </c>
      <c r="L30" s="225"/>
      <c r="M30" s="229"/>
    </row>
    <row r="31" spans="1:13" ht="12.75">
      <c r="A31" s="191"/>
      <c r="B31" s="126">
        <v>2007</v>
      </c>
      <c r="C31" s="204">
        <v>343224535.51</v>
      </c>
      <c r="D31" s="193"/>
      <c r="E31" s="194" t="s">
        <v>279</v>
      </c>
      <c r="F31" s="195"/>
      <c r="G31" s="2195" t="s">
        <v>278</v>
      </c>
      <c r="H31" s="200">
        <f>+C31</f>
        <v>343224535.51</v>
      </c>
      <c r="I31" s="201"/>
      <c r="J31" s="197">
        <f t="shared" si="0"/>
        <v>1</v>
      </c>
      <c r="L31" s="226"/>
      <c r="M31" s="229"/>
    </row>
    <row r="32" spans="1:13" ht="12.75">
      <c r="A32" s="191"/>
      <c r="B32" s="126">
        <v>2008</v>
      </c>
      <c r="C32" s="204">
        <v>281923602.25</v>
      </c>
      <c r="D32" s="193"/>
      <c r="E32" s="194" t="s">
        <v>277</v>
      </c>
      <c r="F32" s="195"/>
      <c r="G32" s="2195" t="s">
        <v>278</v>
      </c>
      <c r="H32" s="200">
        <f>+C32</f>
        <v>281923602.25</v>
      </c>
      <c r="I32" s="201"/>
      <c r="J32" s="197">
        <f t="shared" si="0"/>
        <v>1</v>
      </c>
      <c r="L32" s="226"/>
      <c r="M32" s="229"/>
    </row>
    <row r="33" spans="1:13" ht="12.75">
      <c r="A33" s="191"/>
      <c r="B33" s="126">
        <v>2009</v>
      </c>
      <c r="C33" s="132">
        <v>8767482748.6</v>
      </c>
      <c r="D33" s="193"/>
      <c r="E33" s="194">
        <v>6387323184.2</v>
      </c>
      <c r="F33" s="195"/>
      <c r="G33" s="207">
        <f>+(E33/C33)</f>
        <v>0.7285241804690101</v>
      </c>
      <c r="H33" s="200">
        <f>+C33-E33</f>
        <v>2380159564.4000006</v>
      </c>
      <c r="I33" s="201"/>
      <c r="J33" s="197">
        <f t="shared" si="0"/>
        <v>0.27147581953098987</v>
      </c>
      <c r="L33" s="226"/>
      <c r="M33" s="229"/>
    </row>
    <row r="34" spans="1:13" ht="12.75">
      <c r="A34" s="191"/>
      <c r="B34" s="126">
        <v>2010</v>
      </c>
      <c r="C34" s="132">
        <v>1137971872.3</v>
      </c>
      <c r="D34" s="193"/>
      <c r="E34" s="194" t="s">
        <v>277</v>
      </c>
      <c r="F34" s="195"/>
      <c r="G34" s="2195" t="s">
        <v>278</v>
      </c>
      <c r="H34" s="200">
        <f>+C34</f>
        <v>1137971872.3</v>
      </c>
      <c r="I34" s="201"/>
      <c r="J34" s="197">
        <f t="shared" si="0"/>
        <v>1</v>
      </c>
      <c r="L34" s="226"/>
      <c r="M34" s="229"/>
    </row>
    <row r="35" spans="1:13" ht="12.75">
      <c r="A35" s="191"/>
      <c r="B35" s="126">
        <v>2011</v>
      </c>
      <c r="C35" s="132">
        <v>521048168.93</v>
      </c>
      <c r="D35" s="193"/>
      <c r="E35" s="194" t="s">
        <v>277</v>
      </c>
      <c r="F35" s="195"/>
      <c r="G35" s="2195" t="s">
        <v>278</v>
      </c>
      <c r="H35" s="200">
        <f>+C35</f>
        <v>521048168.93</v>
      </c>
      <c r="I35" s="201"/>
      <c r="J35" s="197">
        <f>+(H35/C35)</f>
        <v>1</v>
      </c>
      <c r="L35" s="226"/>
      <c r="M35" s="229"/>
    </row>
    <row r="36" spans="1:13" ht="12.75">
      <c r="A36" s="191"/>
      <c r="B36" s="126"/>
      <c r="C36" s="132"/>
      <c r="D36" s="193"/>
      <c r="E36" s="194"/>
      <c r="F36" s="195"/>
      <c r="G36" s="207"/>
      <c r="H36" s="200"/>
      <c r="I36" s="201"/>
      <c r="J36" s="197"/>
      <c r="L36" s="226"/>
      <c r="M36" s="229"/>
    </row>
    <row r="37" spans="1:13" ht="12.75">
      <c r="A37" s="191"/>
      <c r="B37" s="126" t="s">
        <v>280</v>
      </c>
      <c r="C37" s="192">
        <f>SUM(C11:C35)</f>
        <v>45671473592.850006</v>
      </c>
      <c r="D37" s="193"/>
      <c r="E37" s="196">
        <f>SUM(E17:E33)</f>
        <v>27469418046.18</v>
      </c>
      <c r="F37" s="193"/>
      <c r="G37" s="207">
        <f>+E37/C37</f>
        <v>0.601456793162908</v>
      </c>
      <c r="H37" s="196">
        <f>SUM(H11:H35)</f>
        <v>18202055546.67</v>
      </c>
      <c r="I37" s="193"/>
      <c r="J37" s="197">
        <f>+H37/C37</f>
        <v>0.3985432068370918</v>
      </c>
      <c r="L37" s="225"/>
      <c r="M37" s="227"/>
    </row>
    <row r="38" spans="1:13" ht="13.5" thickBot="1">
      <c r="A38" s="209"/>
      <c r="B38" s="210"/>
      <c r="C38" s="211"/>
      <c r="D38" s="212"/>
      <c r="E38" s="213"/>
      <c r="F38" s="214"/>
      <c r="G38" s="214"/>
      <c r="H38" s="215"/>
      <c r="I38" s="212"/>
      <c r="J38" s="216"/>
      <c r="L38" s="230"/>
      <c r="M38" s="227"/>
    </row>
    <row r="39" spans="1:13" ht="12.75">
      <c r="A39" s="146"/>
      <c r="B39" s="151"/>
      <c r="C39" s="146"/>
      <c r="D39" s="146"/>
      <c r="E39" s="146"/>
      <c r="F39" s="146"/>
      <c r="G39" s="146"/>
      <c r="H39" s="217"/>
      <c r="I39" s="151"/>
      <c r="J39" s="146"/>
      <c r="L39" s="231"/>
      <c r="M39" s="227"/>
    </row>
    <row r="40" spans="1:12" ht="12.75">
      <c r="A40" s="218" t="s">
        <v>263</v>
      </c>
      <c r="B40" s="219"/>
      <c r="C40" s="219"/>
      <c r="D40" s="219"/>
      <c r="E40" s="219"/>
      <c r="F40" s="219"/>
      <c r="G40" s="219"/>
      <c r="H40" s="219"/>
      <c r="I40" s="219"/>
      <c r="J40" s="219"/>
      <c r="L40" s="224"/>
    </row>
    <row r="41" spans="1:12" ht="12.75">
      <c r="A41" s="103" t="s">
        <v>281</v>
      </c>
      <c r="B41" s="220"/>
      <c r="C41" s="220"/>
      <c r="D41" s="220"/>
      <c r="E41" s="37"/>
      <c r="F41" s="37"/>
      <c r="G41" s="37"/>
      <c r="H41" s="37"/>
      <c r="I41" s="37"/>
      <c r="J41" s="37"/>
      <c r="L41" s="224"/>
    </row>
    <row r="42" spans="1:12" ht="12.75">
      <c r="A42" s="221" t="s">
        <v>282</v>
      </c>
      <c r="B42" s="222"/>
      <c r="C42" s="222"/>
      <c r="D42" s="222"/>
      <c r="E42" s="222"/>
      <c r="F42" s="222"/>
      <c r="G42" s="222"/>
      <c r="H42" s="37"/>
      <c r="I42" s="37"/>
      <c r="J42" s="37"/>
      <c r="L42" s="224"/>
    </row>
    <row r="43" spans="1:12" ht="12.75">
      <c r="A43" s="221" t="s">
        <v>283</v>
      </c>
      <c r="C43" s="222"/>
      <c r="D43" s="222"/>
      <c r="E43" s="222"/>
      <c r="F43" s="222"/>
      <c r="G43" s="222"/>
      <c r="H43" s="37"/>
      <c r="I43" s="37"/>
      <c r="J43" s="37"/>
      <c r="L43" s="224"/>
    </row>
    <row r="44" spans="1:12" ht="12.75">
      <c r="A44" s="223" t="s">
        <v>284</v>
      </c>
      <c r="B44" s="37"/>
      <c r="C44" s="37"/>
      <c r="D44" s="37"/>
      <c r="E44" s="37"/>
      <c r="F44" s="37"/>
      <c r="G44" s="37"/>
      <c r="H44" s="37"/>
      <c r="I44" s="37"/>
      <c r="J44" s="37"/>
      <c r="L44" s="224"/>
    </row>
    <row r="45" spans="3:12" ht="12.75">
      <c r="C45" s="232"/>
      <c r="E45" s="232"/>
      <c r="H45" s="232"/>
      <c r="L45" s="224"/>
    </row>
    <row r="46" spans="3:12" ht="12.75">
      <c r="C46" s="232"/>
      <c r="L46" s="224"/>
    </row>
    <row r="47" spans="3:12" ht="12.75">
      <c r="C47" s="232"/>
      <c r="E47" s="232"/>
      <c r="H47" s="232"/>
      <c r="L47" s="224"/>
    </row>
    <row r="48" spans="3:12" ht="12.75">
      <c r="C48" s="232"/>
      <c r="G48" s="233"/>
      <c r="L48" s="224"/>
    </row>
    <row r="49" spans="7:12" ht="12.75">
      <c r="G49" s="233"/>
      <c r="L49" s="224"/>
    </row>
    <row r="50" spans="7:12" ht="12.75">
      <c r="G50" s="233"/>
      <c r="L50" s="224"/>
    </row>
    <row r="51" ht="12.75">
      <c r="G51" s="233"/>
    </row>
    <row r="52" ht="12.75">
      <c r="G52" s="233"/>
    </row>
    <row r="53" ht="12.75">
      <c r="G53" s="233"/>
    </row>
    <row r="54" ht="12.75">
      <c r="G54" s="233"/>
    </row>
    <row r="55" ht="12.75">
      <c r="G55" s="233"/>
    </row>
    <row r="56" ht="12.75">
      <c r="G56" s="233"/>
    </row>
    <row r="57" ht="12.75">
      <c r="G57" s="233"/>
    </row>
    <row r="58" ht="12.75">
      <c r="G58" s="233"/>
    </row>
    <row r="59" ht="12.75">
      <c r="G59" s="233"/>
    </row>
    <row r="60" ht="12.75">
      <c r="G60" s="233"/>
    </row>
    <row r="61" ht="12.75">
      <c r="G61" s="233"/>
    </row>
  </sheetData>
  <mergeCells count="6">
    <mergeCell ref="A2:J2"/>
    <mergeCell ref="A3:J3"/>
    <mergeCell ref="A4:J4"/>
    <mergeCell ref="A7:B7"/>
    <mergeCell ref="A8:B8"/>
    <mergeCell ref="C8:D8"/>
  </mergeCells>
  <printOptions/>
  <pageMargins left="0.7" right="0.7" top="0.75" bottom="0.75" header="0.3" footer="0.3"/>
  <pageSetup fitToHeight="1" fitToWidth="1" horizontalDpi="600" verticalDpi="600" orientation="landscape" scale="93"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FFF00"/>
  </sheetPr>
  <dimension ref="A1:K46"/>
  <sheetViews>
    <sheetView workbookViewId="0" topLeftCell="A1"/>
  </sheetViews>
  <sheetFormatPr defaultColWidth="9.140625" defaultRowHeight="12.75"/>
  <cols>
    <col min="1" max="1" width="12.7109375" style="63" customWidth="1"/>
    <col min="2" max="5" width="14.7109375" style="63" customWidth="1"/>
    <col min="6" max="8" width="14.7109375" style="388" customWidth="1"/>
    <col min="9" max="9" width="14.7109375" style="63" customWidth="1"/>
    <col min="10" max="10" width="10.140625" style="0" bestFit="1" customWidth="1"/>
    <col min="11" max="11" width="10.57421875" style="0" bestFit="1" customWidth="1"/>
  </cols>
  <sheetData>
    <row r="1" spans="1:9" ht="12.75">
      <c r="A1" s="888"/>
      <c r="B1" s="889"/>
      <c r="C1" s="889"/>
      <c r="D1" s="889"/>
      <c r="E1" s="889"/>
      <c r="F1" s="889"/>
      <c r="G1" s="889"/>
      <c r="H1" s="889"/>
      <c r="I1" s="890"/>
    </row>
    <row r="2" spans="1:9" ht="23.25">
      <c r="A2" s="891" t="s">
        <v>966</v>
      </c>
      <c r="B2" s="65"/>
      <c r="C2" s="65"/>
      <c r="D2" s="65"/>
      <c r="E2" s="65"/>
      <c r="F2" s="65"/>
      <c r="G2" s="65"/>
      <c r="H2" s="65"/>
      <c r="I2" s="892"/>
    </row>
    <row r="3" spans="1:9" ht="23.25">
      <c r="A3" s="893" t="s">
        <v>63</v>
      </c>
      <c r="B3" s="69"/>
      <c r="C3" s="69"/>
      <c r="D3" s="69"/>
      <c r="E3" s="69"/>
      <c r="F3" s="69"/>
      <c r="G3" s="69"/>
      <c r="H3" s="69"/>
      <c r="I3" s="894"/>
    </row>
    <row r="4" spans="1:9" ht="23.25">
      <c r="A4" s="893" t="s">
        <v>908</v>
      </c>
      <c r="B4" s="69"/>
      <c r="C4" s="69"/>
      <c r="D4" s="69"/>
      <c r="E4" s="69"/>
      <c r="F4" s="69"/>
      <c r="G4" s="69"/>
      <c r="H4" s="69"/>
      <c r="I4" s="894"/>
    </row>
    <row r="5" spans="1:9" ht="23.25">
      <c r="A5" s="893"/>
      <c r="B5" s="69"/>
      <c r="C5" s="69"/>
      <c r="D5" s="69"/>
      <c r="E5" s="69"/>
      <c r="F5" s="69"/>
      <c r="G5" s="69"/>
      <c r="H5" s="69"/>
      <c r="I5" s="894"/>
    </row>
    <row r="6" spans="1:9" ht="12.75">
      <c r="A6" s="895"/>
      <c r="B6" s="896"/>
      <c r="C6" s="897"/>
      <c r="D6" s="897"/>
      <c r="E6" s="897"/>
      <c r="F6" s="897"/>
      <c r="G6" s="897"/>
      <c r="H6" s="897"/>
      <c r="I6" s="898"/>
    </row>
    <row r="7" spans="1:9" ht="12.75">
      <c r="A7" s="2504"/>
      <c r="B7" s="2512" t="s">
        <v>536</v>
      </c>
      <c r="C7" s="2471" t="s">
        <v>537</v>
      </c>
      <c r="D7" s="2471" t="s">
        <v>537</v>
      </c>
      <c r="E7" s="2471" t="s">
        <v>537</v>
      </c>
      <c r="F7" s="2471" t="s">
        <v>537</v>
      </c>
      <c r="G7" s="2471" t="s">
        <v>537</v>
      </c>
      <c r="H7" s="2471" t="s">
        <v>537</v>
      </c>
      <c r="I7" s="899" t="s">
        <v>537</v>
      </c>
    </row>
    <row r="8" spans="1:9" ht="12.75">
      <c r="A8" s="2504"/>
      <c r="B8" s="2470" t="s">
        <v>538</v>
      </c>
      <c r="C8" s="2471" t="s">
        <v>539</v>
      </c>
      <c r="D8" s="2471" t="s">
        <v>540</v>
      </c>
      <c r="E8" s="2471" t="s">
        <v>967</v>
      </c>
      <c r="F8" s="2471" t="s">
        <v>968</v>
      </c>
      <c r="G8" s="2471" t="s">
        <v>969</v>
      </c>
      <c r="H8" s="2471" t="s">
        <v>970</v>
      </c>
      <c r="I8" s="899" t="s">
        <v>971</v>
      </c>
    </row>
    <row r="9" spans="1:9" ht="12.75">
      <c r="A9" s="2504" t="s">
        <v>237</v>
      </c>
      <c r="B9" s="2470" t="s">
        <v>176</v>
      </c>
      <c r="C9" s="2471" t="s">
        <v>176</v>
      </c>
      <c r="D9" s="2471" t="s">
        <v>176</v>
      </c>
      <c r="E9" s="2471" t="s">
        <v>176</v>
      </c>
      <c r="F9" s="2471" t="s">
        <v>176</v>
      </c>
      <c r="G9" s="2471" t="s">
        <v>176</v>
      </c>
      <c r="H9" s="2471" t="s">
        <v>176</v>
      </c>
      <c r="I9" s="899" t="s">
        <v>176</v>
      </c>
    </row>
    <row r="10" spans="1:9" ht="12.75">
      <c r="A10" s="2504" t="s">
        <v>257</v>
      </c>
      <c r="B10" s="900" t="s">
        <v>438</v>
      </c>
      <c r="C10" s="2458" t="s">
        <v>438</v>
      </c>
      <c r="D10" s="2458" t="s">
        <v>438</v>
      </c>
      <c r="E10" s="2458" t="s">
        <v>438</v>
      </c>
      <c r="F10" s="2458" t="s">
        <v>438</v>
      </c>
      <c r="G10" s="2458" t="s">
        <v>438</v>
      </c>
      <c r="H10" s="2458" t="s">
        <v>438</v>
      </c>
      <c r="I10" s="2459" t="s">
        <v>438</v>
      </c>
    </row>
    <row r="11" spans="1:9" ht="12.75">
      <c r="A11" s="901"/>
      <c r="B11" s="902"/>
      <c r="C11" s="84"/>
      <c r="D11" s="84"/>
      <c r="E11" s="84"/>
      <c r="F11" s="84"/>
      <c r="G11" s="84"/>
      <c r="H11" s="84"/>
      <c r="I11" s="903"/>
    </row>
    <row r="12" spans="1:9" ht="9" customHeight="1">
      <c r="A12" s="929"/>
      <c r="B12" s="88"/>
      <c r="C12" s="88"/>
      <c r="D12" s="88"/>
      <c r="E12" s="88"/>
      <c r="F12" s="88"/>
      <c r="G12" s="88"/>
      <c r="H12" s="88"/>
      <c r="I12" s="906"/>
    </row>
    <row r="13" spans="1:9" ht="12.75">
      <c r="A13" s="907">
        <v>1980</v>
      </c>
      <c r="B13" s="908">
        <v>7997</v>
      </c>
      <c r="C13" s="908">
        <v>5072</v>
      </c>
      <c r="D13" s="908">
        <v>925</v>
      </c>
      <c r="E13" s="908">
        <v>751</v>
      </c>
      <c r="F13" s="909">
        <v>731</v>
      </c>
      <c r="G13" s="909">
        <v>299</v>
      </c>
      <c r="H13" s="909">
        <v>147</v>
      </c>
      <c r="I13" s="910">
        <v>71</v>
      </c>
    </row>
    <row r="14" spans="1:9" ht="9" customHeight="1">
      <c r="A14" s="907"/>
      <c r="B14" s="908"/>
      <c r="C14" s="908"/>
      <c r="D14" s="908"/>
      <c r="E14" s="908"/>
      <c r="F14" s="909"/>
      <c r="G14" s="909"/>
      <c r="H14" s="909"/>
      <c r="I14" s="910"/>
    </row>
    <row r="15" spans="1:9" ht="12.75">
      <c r="A15" s="907">
        <v>1985</v>
      </c>
      <c r="B15" s="908">
        <v>8209</v>
      </c>
      <c r="C15" s="908">
        <v>5376</v>
      </c>
      <c r="D15" s="908">
        <v>857</v>
      </c>
      <c r="E15" s="908">
        <v>761</v>
      </c>
      <c r="F15" s="909">
        <v>729</v>
      </c>
      <c r="G15" s="909">
        <v>283</v>
      </c>
      <c r="H15" s="909">
        <v>136</v>
      </c>
      <c r="I15" s="910">
        <v>66</v>
      </c>
    </row>
    <row r="16" spans="1:9" ht="9" customHeight="1">
      <c r="A16" s="907"/>
      <c r="B16" s="908"/>
      <c r="C16" s="908"/>
      <c r="D16" s="908"/>
      <c r="E16" s="908"/>
      <c r="F16" s="909"/>
      <c r="G16" s="909"/>
      <c r="H16" s="909"/>
      <c r="I16" s="910"/>
    </row>
    <row r="17" spans="1:9" ht="12.75">
      <c r="A17" s="907">
        <v>1990</v>
      </c>
      <c r="B17" s="908">
        <v>8534</v>
      </c>
      <c r="C17" s="908">
        <v>5731</v>
      </c>
      <c r="D17" s="909">
        <v>891</v>
      </c>
      <c r="E17" s="909">
        <v>757</v>
      </c>
      <c r="F17" s="909">
        <v>695</v>
      </c>
      <c r="G17" s="909">
        <v>290</v>
      </c>
      <c r="H17" s="909">
        <v>121</v>
      </c>
      <c r="I17" s="910">
        <v>48</v>
      </c>
    </row>
    <row r="18" spans="1:9" ht="9" customHeight="1">
      <c r="A18" s="907"/>
      <c r="B18" s="908"/>
      <c r="C18" s="908"/>
      <c r="D18" s="909"/>
      <c r="E18" s="909"/>
      <c r="F18" s="909"/>
      <c r="G18" s="909"/>
      <c r="H18" s="909"/>
      <c r="I18" s="910"/>
    </row>
    <row r="19" spans="1:9" ht="12.75">
      <c r="A19" s="907">
        <v>1995</v>
      </c>
      <c r="B19" s="908">
        <v>8632.426</v>
      </c>
      <c r="C19" s="908">
        <v>5986</v>
      </c>
      <c r="D19" s="908">
        <v>855.027</v>
      </c>
      <c r="E19" s="909">
        <v>708.928</v>
      </c>
      <c r="F19" s="909">
        <v>660.962</v>
      </c>
      <c r="G19" s="909">
        <v>263.703</v>
      </c>
      <c r="H19" s="909">
        <v>112.464</v>
      </c>
      <c r="I19" s="910">
        <v>44.637</v>
      </c>
    </row>
    <row r="20" spans="1:9" ht="12.75">
      <c r="A20" s="907">
        <v>1996</v>
      </c>
      <c r="B20" s="908">
        <v>8648.901000000002</v>
      </c>
      <c r="C20" s="908">
        <v>5976</v>
      </c>
      <c r="D20" s="908">
        <v>903.859</v>
      </c>
      <c r="E20" s="909">
        <v>712.921</v>
      </c>
      <c r="F20" s="909">
        <v>635.816</v>
      </c>
      <c r="G20" s="909">
        <v>266.466</v>
      </c>
      <c r="H20" s="909">
        <v>106.223</v>
      </c>
      <c r="I20" s="910">
        <v>47.885</v>
      </c>
    </row>
    <row r="21" spans="1:9" ht="12.75">
      <c r="A21" s="907">
        <v>1997</v>
      </c>
      <c r="B21" s="908">
        <v>8739.918</v>
      </c>
      <c r="C21" s="908">
        <v>6058</v>
      </c>
      <c r="D21" s="908">
        <v>906.361</v>
      </c>
      <c r="E21" s="909">
        <v>718.167</v>
      </c>
      <c r="F21" s="909">
        <v>641.216</v>
      </c>
      <c r="G21" s="909">
        <v>263.036</v>
      </c>
      <c r="H21" s="909">
        <v>110.427</v>
      </c>
      <c r="I21" s="910">
        <v>43.901</v>
      </c>
    </row>
    <row r="22" spans="1:9" ht="12.75">
      <c r="A22" s="907">
        <v>1998</v>
      </c>
      <c r="B22" s="908">
        <v>8876</v>
      </c>
      <c r="C22" s="908">
        <v>6212</v>
      </c>
      <c r="D22" s="908">
        <v>930</v>
      </c>
      <c r="E22" s="909">
        <v>675</v>
      </c>
      <c r="F22" s="909">
        <v>650</v>
      </c>
      <c r="G22" s="909">
        <v>259</v>
      </c>
      <c r="H22" s="909">
        <v>108</v>
      </c>
      <c r="I22" s="910">
        <v>42</v>
      </c>
    </row>
    <row r="23" spans="1:9" ht="12.75">
      <c r="A23" s="907">
        <v>1999</v>
      </c>
      <c r="B23" s="908">
        <v>8991</v>
      </c>
      <c r="C23" s="908">
        <v>6323</v>
      </c>
      <c r="D23" s="908">
        <v>935</v>
      </c>
      <c r="E23" s="909">
        <v>666</v>
      </c>
      <c r="F23" s="909">
        <v>663</v>
      </c>
      <c r="G23" s="909">
        <v>260</v>
      </c>
      <c r="H23" s="909">
        <v>104</v>
      </c>
      <c r="I23" s="910">
        <v>39</v>
      </c>
    </row>
    <row r="24" spans="1:9" ht="12.75">
      <c r="A24" s="907">
        <v>2000</v>
      </c>
      <c r="B24" s="908">
        <v>9132.463</v>
      </c>
      <c r="C24" s="908">
        <v>6464.067</v>
      </c>
      <c r="D24" s="908">
        <v>952.875</v>
      </c>
      <c r="E24" s="909">
        <v>682.917</v>
      </c>
      <c r="F24" s="909">
        <v>639.664</v>
      </c>
      <c r="G24" s="909">
        <v>261.164</v>
      </c>
      <c r="H24" s="909">
        <v>96.764</v>
      </c>
      <c r="I24" s="910">
        <v>34.982</v>
      </c>
    </row>
    <row r="25" spans="1:9" ht="12.75">
      <c r="A25" s="907">
        <v>2001</v>
      </c>
      <c r="B25" s="908">
        <v>9422.597000000002</v>
      </c>
      <c r="C25" s="908">
        <v>6775.986</v>
      </c>
      <c r="D25" s="908">
        <v>927.057</v>
      </c>
      <c r="E25" s="909">
        <v>733.108</v>
      </c>
      <c r="F25" s="909">
        <v>617.316</v>
      </c>
      <c r="G25" s="909">
        <v>240.034</v>
      </c>
      <c r="H25" s="909">
        <v>96.013</v>
      </c>
      <c r="I25" s="910">
        <v>33.083</v>
      </c>
    </row>
    <row r="26" spans="1:9" ht="12.75">
      <c r="A26" s="907">
        <v>2002</v>
      </c>
      <c r="B26" s="908">
        <v>9630.19</v>
      </c>
      <c r="C26" s="908">
        <v>6970.329</v>
      </c>
      <c r="D26" s="908">
        <v>929.802</v>
      </c>
      <c r="E26" s="909">
        <v>739.167</v>
      </c>
      <c r="F26" s="909">
        <v>646.946</v>
      </c>
      <c r="G26" s="909">
        <v>227.325</v>
      </c>
      <c r="H26" s="909">
        <v>87.396</v>
      </c>
      <c r="I26" s="910">
        <v>29.225</v>
      </c>
    </row>
    <row r="27" spans="1:10" ht="12.75">
      <c r="A27" s="907">
        <v>2003</v>
      </c>
      <c r="B27" s="908">
        <v>9698.94</v>
      </c>
      <c r="C27" s="908">
        <v>7126.515</v>
      </c>
      <c r="D27" s="908">
        <v>884.893</v>
      </c>
      <c r="E27" s="909">
        <v>715.125</v>
      </c>
      <c r="F27" s="909">
        <v>641.733</v>
      </c>
      <c r="G27" s="909">
        <v>228.338</v>
      </c>
      <c r="H27" s="909">
        <v>75.286</v>
      </c>
      <c r="I27" s="910">
        <v>27.05</v>
      </c>
      <c r="J27" s="153"/>
    </row>
    <row r="28" spans="1:10" ht="12.75">
      <c r="A28" s="907">
        <v>2004</v>
      </c>
      <c r="B28" s="908">
        <v>9829</v>
      </c>
      <c r="C28" s="908">
        <v>7248</v>
      </c>
      <c r="D28" s="908">
        <v>897</v>
      </c>
      <c r="E28" s="909">
        <v>723</v>
      </c>
      <c r="F28" s="909">
        <v>643</v>
      </c>
      <c r="G28" s="909">
        <v>217</v>
      </c>
      <c r="H28" s="909">
        <v>74</v>
      </c>
      <c r="I28" s="910">
        <v>26</v>
      </c>
      <c r="J28" s="153"/>
    </row>
    <row r="29" spans="1:10" ht="12.75">
      <c r="A29" s="907">
        <v>2005</v>
      </c>
      <c r="B29" s="908">
        <v>9887</v>
      </c>
      <c r="C29" s="908">
        <v>7286</v>
      </c>
      <c r="D29" s="908">
        <v>938</v>
      </c>
      <c r="E29" s="909">
        <v>709</v>
      </c>
      <c r="F29" s="909">
        <v>631</v>
      </c>
      <c r="G29" s="909">
        <v>224</v>
      </c>
      <c r="H29" s="909">
        <v>74</v>
      </c>
      <c r="I29" s="910">
        <v>25</v>
      </c>
      <c r="J29" s="153"/>
    </row>
    <row r="30" spans="1:10" ht="12.75">
      <c r="A30" s="907">
        <v>2006</v>
      </c>
      <c r="B30" s="908">
        <v>9911</v>
      </c>
      <c r="C30" s="908">
        <v>7320</v>
      </c>
      <c r="D30" s="908">
        <v>944</v>
      </c>
      <c r="E30" s="909">
        <v>709</v>
      </c>
      <c r="F30" s="909">
        <v>627</v>
      </c>
      <c r="G30" s="909">
        <v>219</v>
      </c>
      <c r="H30" s="909">
        <v>68</v>
      </c>
      <c r="I30" s="910">
        <v>24</v>
      </c>
      <c r="J30" s="153"/>
    </row>
    <row r="31" spans="1:11" ht="12.75">
      <c r="A31" s="907">
        <v>2007</v>
      </c>
      <c r="B31" s="1017">
        <v>10032</v>
      </c>
      <c r="C31" s="908">
        <v>7504</v>
      </c>
      <c r="D31" s="908">
        <v>884</v>
      </c>
      <c r="E31" s="908">
        <v>696</v>
      </c>
      <c r="F31" s="908">
        <v>644</v>
      </c>
      <c r="G31" s="908">
        <v>212</v>
      </c>
      <c r="H31" s="908">
        <v>67</v>
      </c>
      <c r="I31" s="912">
        <v>24</v>
      </c>
      <c r="J31" s="153"/>
      <c r="K31" s="153"/>
    </row>
    <row r="32" spans="1:11" ht="12.75">
      <c r="A32" s="907">
        <v>2008</v>
      </c>
      <c r="B32" s="908">
        <v>10170</v>
      </c>
      <c r="C32" s="908">
        <v>7589</v>
      </c>
      <c r="D32" s="908">
        <v>930</v>
      </c>
      <c r="E32" s="908">
        <v>716</v>
      </c>
      <c r="F32" s="908">
        <v>639</v>
      </c>
      <c r="G32" s="908">
        <v>205</v>
      </c>
      <c r="H32" s="908">
        <v>67</v>
      </c>
      <c r="I32" s="912">
        <v>24</v>
      </c>
      <c r="J32" s="153"/>
      <c r="K32" s="153"/>
    </row>
    <row r="33" spans="1:11" ht="12.75">
      <c r="A33" s="907">
        <v>2009</v>
      </c>
      <c r="B33" s="908">
        <v>10396</v>
      </c>
      <c r="C33" s="908">
        <v>7864</v>
      </c>
      <c r="D33" s="908">
        <v>907</v>
      </c>
      <c r="E33" s="908">
        <v>708</v>
      </c>
      <c r="F33" s="908">
        <v>628</v>
      </c>
      <c r="G33" s="908">
        <v>203</v>
      </c>
      <c r="H33" s="908">
        <v>64</v>
      </c>
      <c r="I33" s="912">
        <v>23</v>
      </c>
      <c r="J33" s="153"/>
      <c r="K33" s="153"/>
    </row>
    <row r="34" spans="1:11" ht="12.75">
      <c r="A34" s="907">
        <v>2010</v>
      </c>
      <c r="B34" s="908">
        <v>10413</v>
      </c>
      <c r="C34" s="908">
        <v>7921</v>
      </c>
      <c r="D34" s="908">
        <v>895</v>
      </c>
      <c r="E34" s="908">
        <v>701</v>
      </c>
      <c r="F34" s="908">
        <v>612</v>
      </c>
      <c r="G34" s="908">
        <v>199</v>
      </c>
      <c r="H34" s="908">
        <v>63</v>
      </c>
      <c r="I34" s="912">
        <v>23</v>
      </c>
      <c r="J34" s="153"/>
      <c r="K34" s="153"/>
    </row>
    <row r="35" spans="1:11" ht="12.75">
      <c r="A35" s="907">
        <v>2011</v>
      </c>
      <c r="B35" s="908">
        <v>10271</v>
      </c>
      <c r="C35" s="908">
        <v>7867</v>
      </c>
      <c r="D35" s="908">
        <v>838</v>
      </c>
      <c r="E35" s="908">
        <v>681</v>
      </c>
      <c r="F35" s="908">
        <v>597</v>
      </c>
      <c r="G35" s="908">
        <v>202</v>
      </c>
      <c r="H35" s="908">
        <v>63</v>
      </c>
      <c r="I35" s="912">
        <v>22</v>
      </c>
      <c r="J35" s="153"/>
      <c r="K35" s="153"/>
    </row>
    <row r="36" spans="1:9" ht="4.5" customHeight="1" thickBot="1">
      <c r="A36" s="914"/>
      <c r="B36" s="915"/>
      <c r="C36" s="915"/>
      <c r="D36" s="915"/>
      <c r="E36" s="915"/>
      <c r="F36" s="915"/>
      <c r="G36" s="915"/>
      <c r="H36" s="915"/>
      <c r="I36" s="916"/>
    </row>
    <row r="37" spans="1:4" ht="9" customHeight="1">
      <c r="A37" s="388"/>
      <c r="B37" s="388"/>
      <c r="C37" s="388"/>
      <c r="D37" s="388"/>
    </row>
    <row r="38" spans="1:4" ht="12.75">
      <c r="A38" s="103" t="s">
        <v>544</v>
      </c>
      <c r="B38" s="388"/>
      <c r="C38" s="388"/>
      <c r="D38" s="388"/>
    </row>
    <row r="39" spans="1:4" ht="12.75">
      <c r="A39" s="103" t="s">
        <v>972</v>
      </c>
      <c r="B39" s="388"/>
      <c r="C39" s="388"/>
      <c r="D39" s="388"/>
    </row>
    <row r="40" spans="1:6" ht="12.75">
      <c r="A40" s="57" t="s">
        <v>403</v>
      </c>
      <c r="F40" s="63"/>
    </row>
    <row r="42" ht="12.75">
      <c r="B42" s="937" t="s">
        <v>257</v>
      </c>
    </row>
    <row r="43" ht="12.75">
      <c r="B43" s="937"/>
    </row>
    <row r="44" ht="12.75">
      <c r="C44" s="937"/>
    </row>
    <row r="46" spans="6:8" ht="12.75">
      <c r="F46" s="63"/>
      <c r="G46" s="63"/>
      <c r="H46" s="63"/>
    </row>
  </sheetData>
  <printOptions/>
  <pageMargins left="0.7" right="0.7" top="0.75" bottom="0.75" header="0.3" footer="0.3"/>
  <pageSetup horizontalDpi="600" verticalDpi="60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FFFF00"/>
  </sheetPr>
  <dimension ref="A1:J43"/>
  <sheetViews>
    <sheetView workbookViewId="0" topLeftCell="A1"/>
  </sheetViews>
  <sheetFormatPr defaultColWidth="9.140625" defaultRowHeight="12.75"/>
  <cols>
    <col min="1" max="1" width="12.7109375" style="63" customWidth="1"/>
    <col min="2" max="6" width="14.7109375" style="63" customWidth="1"/>
    <col min="7" max="8" width="14.7109375" style="388" customWidth="1"/>
    <col min="9" max="9" width="14.7109375" style="63" customWidth="1"/>
    <col min="10" max="10" width="10.140625" style="0" bestFit="1" customWidth="1"/>
  </cols>
  <sheetData>
    <row r="1" spans="1:9" ht="12.75">
      <c r="A1" s="888"/>
      <c r="B1" s="889"/>
      <c r="C1" s="889"/>
      <c r="D1" s="889"/>
      <c r="E1" s="889"/>
      <c r="F1" s="889"/>
      <c r="G1" s="889"/>
      <c r="H1" s="889"/>
      <c r="I1" s="890"/>
    </row>
    <row r="2" spans="1:9" ht="23.25">
      <c r="A2" s="687" t="s">
        <v>973</v>
      </c>
      <c r="B2" s="918"/>
      <c r="C2" s="918"/>
      <c r="D2" s="918"/>
      <c r="E2" s="918"/>
      <c r="F2" s="918"/>
      <c r="G2" s="918"/>
      <c r="H2" s="918"/>
      <c r="I2" s="919"/>
    </row>
    <row r="3" spans="1:9" ht="23.25">
      <c r="A3" s="10" t="s">
        <v>65</v>
      </c>
      <c r="B3" s="920"/>
      <c r="C3" s="920"/>
      <c r="D3" s="920"/>
      <c r="E3" s="920"/>
      <c r="F3" s="920"/>
      <c r="G3" s="920"/>
      <c r="H3" s="920"/>
      <c r="I3" s="921"/>
    </row>
    <row r="4" spans="1:9" ht="23.25">
      <c r="A4" s="10" t="s">
        <v>908</v>
      </c>
      <c r="B4" s="920"/>
      <c r="C4" s="920"/>
      <c r="D4" s="920"/>
      <c r="E4" s="920"/>
      <c r="F4" s="920"/>
      <c r="G4" s="920"/>
      <c r="H4" s="920"/>
      <c r="I4" s="921"/>
    </row>
    <row r="5" spans="1:9" ht="12.75">
      <c r="A5" s="923"/>
      <c r="B5" s="295"/>
      <c r="C5" s="295"/>
      <c r="D5" s="295"/>
      <c r="E5" s="295"/>
      <c r="F5" s="295"/>
      <c r="G5" s="295"/>
      <c r="H5" s="295"/>
      <c r="I5" s="924"/>
    </row>
    <row r="6" spans="1:9" ht="12.75">
      <c r="A6" s="895"/>
      <c r="B6" s="896"/>
      <c r="C6" s="897"/>
      <c r="D6" s="897"/>
      <c r="E6" s="897"/>
      <c r="F6" s="897"/>
      <c r="G6" s="897"/>
      <c r="H6" s="897"/>
      <c r="I6" s="898"/>
    </row>
    <row r="7" spans="1:9" ht="12.75">
      <c r="A7" s="925"/>
      <c r="B7" s="926"/>
      <c r="C7" s="2464" t="s">
        <v>538</v>
      </c>
      <c r="D7" s="2464" t="s">
        <v>538</v>
      </c>
      <c r="E7" s="2464" t="s">
        <v>538</v>
      </c>
      <c r="F7" s="2464" t="s">
        <v>538</v>
      </c>
      <c r="G7" s="2464" t="s">
        <v>538</v>
      </c>
      <c r="H7" s="2464" t="s">
        <v>538</v>
      </c>
      <c r="I7" s="927" t="s">
        <v>538</v>
      </c>
    </row>
    <row r="8" spans="1:9" ht="12.75">
      <c r="A8" s="928"/>
      <c r="B8" s="2463" t="s">
        <v>229</v>
      </c>
      <c r="C8" s="2464" t="s">
        <v>547</v>
      </c>
      <c r="D8" s="2464" t="s">
        <v>547</v>
      </c>
      <c r="E8" s="2464" t="s">
        <v>547</v>
      </c>
      <c r="F8" s="2464" t="s">
        <v>547</v>
      </c>
      <c r="G8" s="2464" t="s">
        <v>547</v>
      </c>
      <c r="H8" s="2464" t="s">
        <v>547</v>
      </c>
      <c r="I8" s="927" t="s">
        <v>547</v>
      </c>
    </row>
    <row r="9" spans="1:9" ht="12.75">
      <c r="A9" s="928"/>
      <c r="B9" s="2463" t="s">
        <v>538</v>
      </c>
      <c r="C9" s="2464" t="s">
        <v>539</v>
      </c>
      <c r="D9" s="2464" t="s">
        <v>540</v>
      </c>
      <c r="E9" s="2464" t="s">
        <v>967</v>
      </c>
      <c r="F9" s="2464" t="s">
        <v>968</v>
      </c>
      <c r="G9" s="2464" t="s">
        <v>969</v>
      </c>
      <c r="H9" s="2464" t="s">
        <v>970</v>
      </c>
      <c r="I9" s="927" t="s">
        <v>974</v>
      </c>
    </row>
    <row r="10" spans="1:9" ht="12.75">
      <c r="A10" s="928" t="s">
        <v>237</v>
      </c>
      <c r="B10" s="2463" t="s">
        <v>298</v>
      </c>
      <c r="C10" s="2464" t="s">
        <v>176</v>
      </c>
      <c r="D10" s="2464" t="s">
        <v>176</v>
      </c>
      <c r="E10" s="2464" t="s">
        <v>176</v>
      </c>
      <c r="F10" s="2464" t="s">
        <v>176</v>
      </c>
      <c r="G10" s="2464" t="s">
        <v>176</v>
      </c>
      <c r="H10" s="2464" t="s">
        <v>176</v>
      </c>
      <c r="I10" s="927" t="s">
        <v>176</v>
      </c>
    </row>
    <row r="11" spans="1:9" ht="12.75">
      <c r="A11" s="901"/>
      <c r="B11" s="306"/>
      <c r="C11" s="85"/>
      <c r="D11" s="85"/>
      <c r="E11" s="85"/>
      <c r="F11" s="84"/>
      <c r="G11" s="84"/>
      <c r="H11" s="84"/>
      <c r="I11" s="903"/>
    </row>
    <row r="12" spans="1:9" ht="9" customHeight="1">
      <c r="A12" s="929"/>
      <c r="B12" s="88"/>
      <c r="C12" s="88"/>
      <c r="D12" s="88"/>
      <c r="E12" s="88"/>
      <c r="F12" s="88"/>
      <c r="G12" s="88"/>
      <c r="H12" s="88"/>
      <c r="I12" s="906"/>
    </row>
    <row r="13" spans="1:9" ht="12.75">
      <c r="A13" s="907">
        <v>1980</v>
      </c>
      <c r="B13" s="909">
        <v>2244</v>
      </c>
      <c r="C13" s="909">
        <v>120</v>
      </c>
      <c r="D13" s="909">
        <v>131</v>
      </c>
      <c r="E13" s="909">
        <v>211</v>
      </c>
      <c r="F13" s="908">
        <v>452</v>
      </c>
      <c r="G13" s="909">
        <v>420</v>
      </c>
      <c r="H13" s="909">
        <v>404</v>
      </c>
      <c r="I13" s="910">
        <v>506</v>
      </c>
    </row>
    <row r="14" spans="1:9" ht="9" customHeight="1">
      <c r="A14" s="907"/>
      <c r="B14" s="909"/>
      <c r="C14" s="909"/>
      <c r="D14" s="909"/>
      <c r="E14" s="909"/>
      <c r="F14" s="908"/>
      <c r="G14" s="909"/>
      <c r="H14" s="909"/>
      <c r="I14" s="910"/>
    </row>
    <row r="15" spans="1:9" ht="12.75">
      <c r="A15" s="907">
        <v>1985</v>
      </c>
      <c r="B15" s="909">
        <v>2188</v>
      </c>
      <c r="C15" s="909">
        <v>137</v>
      </c>
      <c r="D15" s="909">
        <v>124</v>
      </c>
      <c r="E15" s="909">
        <v>216</v>
      </c>
      <c r="F15" s="908">
        <v>459</v>
      </c>
      <c r="G15" s="909">
        <v>402</v>
      </c>
      <c r="H15" s="909">
        <v>376</v>
      </c>
      <c r="I15" s="910">
        <v>474</v>
      </c>
    </row>
    <row r="16" spans="1:9" ht="9" customHeight="1">
      <c r="A16" s="907"/>
      <c r="B16" s="909"/>
      <c r="C16" s="909"/>
      <c r="D16" s="909"/>
      <c r="E16" s="909"/>
      <c r="F16" s="908"/>
      <c r="G16" s="909"/>
      <c r="H16" s="909"/>
      <c r="I16" s="910"/>
    </row>
    <row r="17" spans="1:9" ht="12.75">
      <c r="A17" s="907">
        <v>1990</v>
      </c>
      <c r="B17" s="909">
        <v>1983</v>
      </c>
      <c r="C17" s="909">
        <v>140</v>
      </c>
      <c r="D17" s="909">
        <v>127</v>
      </c>
      <c r="E17" s="909">
        <v>214</v>
      </c>
      <c r="F17" s="909">
        <v>428</v>
      </c>
      <c r="G17" s="909">
        <v>402</v>
      </c>
      <c r="H17" s="909">
        <v>332</v>
      </c>
      <c r="I17" s="910">
        <v>340</v>
      </c>
    </row>
    <row r="18" spans="1:9" ht="9" customHeight="1">
      <c r="A18" s="907"/>
      <c r="B18" s="909"/>
      <c r="C18" s="909"/>
      <c r="D18" s="909"/>
      <c r="E18" s="909"/>
      <c r="F18" s="909"/>
      <c r="G18" s="909"/>
      <c r="H18" s="909"/>
      <c r="I18" s="910"/>
    </row>
    <row r="19" spans="1:9" ht="12.75">
      <c r="A19" s="907">
        <v>1995</v>
      </c>
      <c r="B19" s="909">
        <v>1879</v>
      </c>
      <c r="C19" s="909">
        <v>144</v>
      </c>
      <c r="D19" s="909">
        <v>123</v>
      </c>
      <c r="E19" s="909">
        <v>205</v>
      </c>
      <c r="F19" s="909">
        <v>409</v>
      </c>
      <c r="G19" s="909">
        <v>368</v>
      </c>
      <c r="H19" s="909">
        <v>303</v>
      </c>
      <c r="I19" s="910">
        <v>327</v>
      </c>
    </row>
    <row r="20" spans="1:9" ht="12.75">
      <c r="A20" s="907">
        <v>1996</v>
      </c>
      <c r="B20" s="909">
        <v>1876</v>
      </c>
      <c r="C20" s="909">
        <v>143</v>
      </c>
      <c r="D20" s="909">
        <v>132</v>
      </c>
      <c r="E20" s="909">
        <v>206</v>
      </c>
      <c r="F20" s="909">
        <v>400</v>
      </c>
      <c r="G20" s="909">
        <v>373</v>
      </c>
      <c r="H20" s="909">
        <v>287</v>
      </c>
      <c r="I20" s="910">
        <v>335</v>
      </c>
    </row>
    <row r="21" spans="1:9" ht="12.75">
      <c r="A21" s="907">
        <v>1997</v>
      </c>
      <c r="B21" s="909">
        <v>1846</v>
      </c>
      <c r="C21" s="909">
        <v>145</v>
      </c>
      <c r="D21" s="909">
        <v>131</v>
      </c>
      <c r="E21" s="909">
        <v>206</v>
      </c>
      <c r="F21" s="909">
        <v>401</v>
      </c>
      <c r="G21" s="909">
        <v>365</v>
      </c>
      <c r="H21" s="909">
        <v>296</v>
      </c>
      <c r="I21" s="910">
        <v>302</v>
      </c>
    </row>
    <row r="22" spans="1:9" ht="12.75">
      <c r="A22" s="907">
        <v>1998</v>
      </c>
      <c r="B22" s="909">
        <v>1817</v>
      </c>
      <c r="C22" s="909">
        <v>147</v>
      </c>
      <c r="D22" s="909">
        <v>136</v>
      </c>
      <c r="E22" s="909">
        <v>193</v>
      </c>
      <c r="F22" s="909">
        <v>400</v>
      </c>
      <c r="G22" s="909">
        <v>357</v>
      </c>
      <c r="H22" s="909">
        <v>290</v>
      </c>
      <c r="I22" s="910">
        <v>294</v>
      </c>
    </row>
    <row r="23" spans="1:9" ht="12.75">
      <c r="A23" s="907">
        <v>1999</v>
      </c>
      <c r="B23" s="909">
        <v>1800</v>
      </c>
      <c r="C23" s="909">
        <v>149</v>
      </c>
      <c r="D23" s="909">
        <v>137</v>
      </c>
      <c r="E23" s="909">
        <v>189</v>
      </c>
      <c r="F23" s="909">
        <v>403</v>
      </c>
      <c r="G23" s="909">
        <v>357</v>
      </c>
      <c r="H23" s="909">
        <v>279</v>
      </c>
      <c r="I23" s="910">
        <v>286</v>
      </c>
    </row>
    <row r="24" spans="1:9" ht="12.75">
      <c r="A24" s="907">
        <v>2000</v>
      </c>
      <c r="B24" s="909">
        <v>1744</v>
      </c>
      <c r="C24" s="909">
        <v>152</v>
      </c>
      <c r="D24" s="909">
        <v>138</v>
      </c>
      <c r="E24" s="909">
        <v>197</v>
      </c>
      <c r="F24" s="909">
        <v>388</v>
      </c>
      <c r="G24" s="909">
        <v>357</v>
      </c>
      <c r="H24" s="909">
        <v>258</v>
      </c>
      <c r="I24" s="910">
        <v>254</v>
      </c>
    </row>
    <row r="25" spans="1:9" ht="12.75">
      <c r="A25" s="907">
        <v>2001</v>
      </c>
      <c r="B25" s="909">
        <v>1707</v>
      </c>
      <c r="C25" s="909">
        <v>159</v>
      </c>
      <c r="D25" s="909">
        <v>133</v>
      </c>
      <c r="E25" s="909">
        <v>210</v>
      </c>
      <c r="F25" s="909">
        <v>377</v>
      </c>
      <c r="G25" s="909">
        <v>327</v>
      </c>
      <c r="H25" s="909">
        <v>254</v>
      </c>
      <c r="I25" s="910">
        <v>247</v>
      </c>
    </row>
    <row r="26" spans="1:9" ht="12.75">
      <c r="A26" s="907">
        <v>2002</v>
      </c>
      <c r="B26" s="909">
        <v>1671</v>
      </c>
      <c r="C26" s="909">
        <v>163</v>
      </c>
      <c r="D26" s="909">
        <v>133</v>
      </c>
      <c r="E26" s="909">
        <v>212</v>
      </c>
      <c r="F26" s="909">
        <v>397</v>
      </c>
      <c r="G26" s="909">
        <v>316</v>
      </c>
      <c r="H26" s="909">
        <v>233</v>
      </c>
      <c r="I26" s="910">
        <v>217</v>
      </c>
    </row>
    <row r="27" spans="1:10" ht="12.75">
      <c r="A27" s="907">
        <v>2003</v>
      </c>
      <c r="B27" s="909">
        <v>1612</v>
      </c>
      <c r="C27" s="909">
        <v>166</v>
      </c>
      <c r="D27" s="909">
        <v>129</v>
      </c>
      <c r="E27" s="909">
        <v>206</v>
      </c>
      <c r="F27" s="909">
        <v>391</v>
      </c>
      <c r="G27" s="909">
        <v>321</v>
      </c>
      <c r="H27" s="909">
        <v>202</v>
      </c>
      <c r="I27" s="910">
        <v>197</v>
      </c>
      <c r="J27" s="153"/>
    </row>
    <row r="28" spans="1:10" ht="12.75">
      <c r="A28" s="907">
        <v>2004</v>
      </c>
      <c r="B28" s="909">
        <v>1586</v>
      </c>
      <c r="C28" s="909">
        <v>166</v>
      </c>
      <c r="D28" s="909">
        <v>129</v>
      </c>
      <c r="E28" s="909">
        <v>208</v>
      </c>
      <c r="F28" s="909">
        <v>393</v>
      </c>
      <c r="G28" s="909">
        <v>305</v>
      </c>
      <c r="H28" s="909">
        <v>198</v>
      </c>
      <c r="I28" s="910">
        <v>187</v>
      </c>
      <c r="J28" s="153"/>
    </row>
    <row r="29" spans="1:10" ht="12.75">
      <c r="A29" s="907">
        <v>2005</v>
      </c>
      <c r="B29" s="909">
        <v>1571</v>
      </c>
      <c r="C29" s="909">
        <v>164</v>
      </c>
      <c r="D29" s="909">
        <v>134</v>
      </c>
      <c r="E29" s="909">
        <v>204</v>
      </c>
      <c r="F29" s="909">
        <v>381</v>
      </c>
      <c r="G29" s="909">
        <v>309</v>
      </c>
      <c r="H29" s="909">
        <v>195</v>
      </c>
      <c r="I29" s="910">
        <v>184</v>
      </c>
      <c r="J29" s="153"/>
    </row>
    <row r="30" spans="1:10" ht="12.75">
      <c r="A30" s="907">
        <v>2006</v>
      </c>
      <c r="B30" s="909">
        <v>1538</v>
      </c>
      <c r="C30" s="909">
        <v>162</v>
      </c>
      <c r="D30" s="909">
        <v>132</v>
      </c>
      <c r="E30" s="909">
        <v>203</v>
      </c>
      <c r="F30" s="909">
        <v>380</v>
      </c>
      <c r="G30" s="909">
        <v>305</v>
      </c>
      <c r="H30" s="909">
        <v>184</v>
      </c>
      <c r="I30" s="910">
        <v>172</v>
      </c>
      <c r="J30" s="153"/>
    </row>
    <row r="31" spans="1:10" ht="12.75">
      <c r="A31" s="907">
        <v>2007</v>
      </c>
      <c r="B31" s="909">
        <v>1522</v>
      </c>
      <c r="C31" s="909">
        <v>167</v>
      </c>
      <c r="D31" s="909">
        <v>124</v>
      </c>
      <c r="E31" s="909">
        <v>197</v>
      </c>
      <c r="F31" s="909">
        <v>388</v>
      </c>
      <c r="G31" s="909">
        <v>293</v>
      </c>
      <c r="H31" s="909">
        <v>177</v>
      </c>
      <c r="I31" s="910">
        <v>176</v>
      </c>
      <c r="J31" s="153"/>
    </row>
    <row r="32" spans="1:10" ht="12.75">
      <c r="A32" s="907">
        <v>2008</v>
      </c>
      <c r="B32" s="909">
        <v>1517</v>
      </c>
      <c r="C32" s="909">
        <v>167</v>
      </c>
      <c r="D32" s="909">
        <v>130</v>
      </c>
      <c r="E32" s="909">
        <v>205</v>
      </c>
      <c r="F32" s="909">
        <v>388</v>
      </c>
      <c r="G32" s="909">
        <v>283</v>
      </c>
      <c r="H32" s="909">
        <v>176</v>
      </c>
      <c r="I32" s="910">
        <v>168</v>
      </c>
      <c r="J32" s="153"/>
    </row>
    <row r="33" spans="1:10" ht="12.75">
      <c r="A33" s="907">
        <v>2009</v>
      </c>
      <c r="B33" s="909">
        <v>1488</v>
      </c>
      <c r="C33" s="909">
        <v>170</v>
      </c>
      <c r="D33" s="909">
        <v>128</v>
      </c>
      <c r="E33" s="909">
        <v>202</v>
      </c>
      <c r="F33" s="909">
        <v>381</v>
      </c>
      <c r="G33" s="909">
        <v>278</v>
      </c>
      <c r="H33" s="909">
        <v>169</v>
      </c>
      <c r="I33" s="910">
        <v>160</v>
      </c>
      <c r="J33" s="153"/>
    </row>
    <row r="34" spans="1:10" ht="12.75">
      <c r="A34" s="907">
        <v>2010</v>
      </c>
      <c r="B34" s="909">
        <v>1475</v>
      </c>
      <c r="C34" s="909">
        <v>168</v>
      </c>
      <c r="D34" s="909">
        <v>126</v>
      </c>
      <c r="E34" s="909">
        <v>199</v>
      </c>
      <c r="F34" s="909">
        <v>372</v>
      </c>
      <c r="G34" s="909">
        <v>273</v>
      </c>
      <c r="H34" s="909">
        <v>169</v>
      </c>
      <c r="I34" s="910">
        <v>168</v>
      </c>
      <c r="J34" s="153"/>
    </row>
    <row r="35" spans="1:10" ht="12.75">
      <c r="A35" s="907">
        <v>2011</v>
      </c>
      <c r="B35" s="909">
        <v>1454</v>
      </c>
      <c r="C35" s="909">
        <v>172</v>
      </c>
      <c r="D35" s="909">
        <v>118</v>
      </c>
      <c r="E35" s="909">
        <v>193</v>
      </c>
      <c r="F35" s="909">
        <v>363</v>
      </c>
      <c r="G35" s="909">
        <v>276</v>
      </c>
      <c r="H35" s="909">
        <v>169</v>
      </c>
      <c r="I35" s="910">
        <v>163</v>
      </c>
      <c r="J35" s="153"/>
    </row>
    <row r="36" spans="1:9" ht="5.1" customHeight="1" thickBot="1">
      <c r="A36" s="914"/>
      <c r="B36" s="935"/>
      <c r="C36" s="935"/>
      <c r="D36" s="935"/>
      <c r="E36" s="935"/>
      <c r="F36" s="935"/>
      <c r="G36" s="935"/>
      <c r="H36" s="935"/>
      <c r="I36" s="936"/>
    </row>
    <row r="37" ht="9" customHeight="1">
      <c r="A37" s="388"/>
    </row>
    <row r="38" ht="12.75">
      <c r="A38" s="103" t="s">
        <v>544</v>
      </c>
    </row>
    <row r="39" ht="12.75">
      <c r="A39" s="103" t="s">
        <v>975</v>
      </c>
    </row>
    <row r="40" ht="12.75">
      <c r="A40" s="103"/>
    </row>
    <row r="41" ht="12.75">
      <c r="A41" s="103"/>
    </row>
    <row r="42" spans="1:9" ht="12.75">
      <c r="A42" s="103"/>
      <c r="B42" s="57"/>
      <c r="C42" s="58"/>
      <c r="D42" s="58"/>
      <c r="E42" s="58"/>
      <c r="F42" s="58"/>
      <c r="G42" s="151"/>
      <c r="H42"/>
      <c r="I42" s="13"/>
    </row>
    <row r="43" ht="12.75">
      <c r="C43" s="937"/>
    </row>
  </sheetData>
  <printOptions/>
  <pageMargins left="0.7" right="0.7" top="0.75" bottom="0.75" header="0.3" footer="0.3"/>
  <pageSetup horizontalDpi="600" verticalDpi="60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FF00"/>
  </sheetPr>
  <dimension ref="A1:FD49"/>
  <sheetViews>
    <sheetView workbookViewId="0" topLeftCell="A1"/>
  </sheetViews>
  <sheetFormatPr defaultColWidth="9.140625" defaultRowHeight="12.75"/>
  <cols>
    <col min="1" max="1" width="22.28125" style="0" customWidth="1"/>
    <col min="2" max="2" width="12.7109375" style="0" customWidth="1"/>
    <col min="3" max="3" width="18.7109375" style="0" customWidth="1"/>
    <col min="4" max="4" width="12.7109375" style="0" customWidth="1"/>
    <col min="5" max="5" width="18.7109375" style="0" customWidth="1"/>
    <col min="6" max="6" width="5.421875" style="0" customWidth="1"/>
    <col min="7" max="7" width="30.28125" style="0" customWidth="1"/>
    <col min="8" max="8" width="9.140625" style="0" hidden="1" customWidth="1"/>
    <col min="9" max="160" width="9.140625" style="224" customWidth="1"/>
  </cols>
  <sheetData>
    <row r="1" spans="1:160" s="1875" customFormat="1" ht="27" customHeight="1">
      <c r="A1" s="939"/>
      <c r="B1" s="940"/>
      <c r="C1" s="940"/>
      <c r="D1" s="940"/>
      <c r="E1" s="940"/>
      <c r="F1" s="940"/>
      <c r="G1" s="941"/>
      <c r="H1" s="942"/>
      <c r="I1" s="1873"/>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1874"/>
      <c r="AJ1" s="1874"/>
      <c r="AK1" s="1874"/>
      <c r="AL1" s="1874"/>
      <c r="AM1" s="1874"/>
      <c r="AN1" s="1874"/>
      <c r="AO1" s="1874"/>
      <c r="AP1" s="1874"/>
      <c r="AQ1" s="1874"/>
      <c r="AR1" s="1874"/>
      <c r="AS1" s="1874"/>
      <c r="AT1" s="1874"/>
      <c r="AU1" s="1874"/>
      <c r="AV1" s="1874"/>
      <c r="AW1" s="1874"/>
      <c r="AX1" s="1874"/>
      <c r="AY1" s="1874"/>
      <c r="AZ1" s="1874"/>
      <c r="BA1" s="1874"/>
      <c r="BB1" s="1874"/>
      <c r="BC1" s="1874"/>
      <c r="BD1" s="1874"/>
      <c r="BE1" s="1874"/>
      <c r="BF1" s="1874"/>
      <c r="BG1" s="1874"/>
      <c r="BH1" s="1874"/>
      <c r="BI1" s="1874"/>
      <c r="BJ1" s="1874"/>
      <c r="BK1" s="1874"/>
      <c r="BL1" s="1874"/>
      <c r="BM1" s="1874"/>
      <c r="BN1" s="1874"/>
      <c r="BO1" s="1874"/>
      <c r="BP1" s="1874"/>
      <c r="BQ1" s="1874"/>
      <c r="BR1" s="1874"/>
      <c r="BS1" s="1874"/>
      <c r="BT1" s="1874"/>
      <c r="BU1" s="1874"/>
      <c r="BV1" s="1874"/>
      <c r="BW1" s="1874"/>
      <c r="BX1" s="1874"/>
      <c r="BY1" s="1874"/>
      <c r="BZ1" s="1874"/>
      <c r="CA1" s="1874"/>
      <c r="CB1" s="1874"/>
      <c r="CC1" s="1874"/>
      <c r="CD1" s="1874"/>
      <c r="CE1" s="1874"/>
      <c r="CF1" s="1874"/>
      <c r="CG1" s="1874"/>
      <c r="CH1" s="1874"/>
      <c r="CI1" s="1874"/>
      <c r="CJ1" s="1874"/>
      <c r="CK1" s="1874"/>
      <c r="CL1" s="1874"/>
      <c r="CM1" s="1874"/>
      <c r="CN1" s="1874"/>
      <c r="CO1" s="1874"/>
      <c r="CP1" s="1874"/>
      <c r="CQ1" s="1874"/>
      <c r="CR1" s="1874"/>
      <c r="CS1" s="1874"/>
      <c r="CT1" s="1874"/>
      <c r="CU1" s="1874"/>
      <c r="CV1" s="1874"/>
      <c r="CW1" s="1874"/>
      <c r="CX1" s="1874"/>
      <c r="CY1" s="1874"/>
      <c r="CZ1" s="1874"/>
      <c r="DA1" s="1874"/>
      <c r="DB1" s="1874"/>
      <c r="DC1" s="1874"/>
      <c r="DD1" s="1874"/>
      <c r="DE1" s="1874"/>
      <c r="DF1" s="1874"/>
      <c r="DG1" s="1874"/>
      <c r="DH1" s="1874"/>
      <c r="DI1" s="1874"/>
      <c r="DJ1" s="1874"/>
      <c r="DK1" s="1874"/>
      <c r="DL1" s="1874"/>
      <c r="DM1" s="1874"/>
      <c r="DN1" s="1874"/>
      <c r="DO1" s="1874"/>
      <c r="DP1" s="1874"/>
      <c r="DQ1" s="1874"/>
      <c r="DR1" s="1874"/>
      <c r="DS1" s="1874"/>
      <c r="DT1" s="1874"/>
      <c r="DU1" s="1874"/>
      <c r="DV1" s="1874"/>
      <c r="DW1" s="1874"/>
      <c r="DX1" s="1874"/>
      <c r="DY1" s="1874"/>
      <c r="DZ1" s="1874"/>
      <c r="EA1" s="1874"/>
      <c r="EB1" s="1874"/>
      <c r="EC1" s="1874"/>
      <c r="ED1" s="1874"/>
      <c r="EE1" s="1874"/>
      <c r="EF1" s="1874"/>
      <c r="EG1" s="1874"/>
      <c r="EH1" s="1874"/>
      <c r="EI1" s="1874"/>
      <c r="EJ1" s="1874"/>
      <c r="EK1" s="1874"/>
      <c r="EL1" s="1874"/>
      <c r="EM1" s="1874"/>
      <c r="EN1" s="1874"/>
      <c r="EO1" s="1874"/>
      <c r="EP1" s="1874"/>
      <c r="EQ1" s="1874"/>
      <c r="ER1" s="1874"/>
      <c r="ES1" s="1874"/>
      <c r="ET1" s="1874"/>
      <c r="EU1" s="1874"/>
      <c r="EV1" s="1874"/>
      <c r="EW1" s="1874"/>
      <c r="EX1" s="1874"/>
      <c r="EY1" s="1874"/>
      <c r="EZ1" s="1874"/>
      <c r="FA1" s="1874"/>
      <c r="FB1" s="1874"/>
      <c r="FC1" s="1874"/>
      <c r="FD1" s="1874"/>
    </row>
    <row r="2" spans="1:160" s="1878" customFormat="1" ht="27" customHeight="1">
      <c r="A2" s="791" t="s">
        <v>976</v>
      </c>
      <c r="B2" s="944"/>
      <c r="C2" s="944"/>
      <c r="D2" s="944"/>
      <c r="E2" s="944"/>
      <c r="F2" s="944"/>
      <c r="G2" s="946"/>
      <c r="H2" s="947"/>
      <c r="I2" s="1876"/>
      <c r="J2" s="1877"/>
      <c r="K2" s="1877"/>
      <c r="L2" s="1877"/>
      <c r="M2" s="1877"/>
      <c r="N2" s="1877"/>
      <c r="O2" s="1877"/>
      <c r="P2" s="1877"/>
      <c r="Q2" s="1877"/>
      <c r="R2" s="1877"/>
      <c r="S2" s="1877"/>
      <c r="T2" s="1877"/>
      <c r="U2" s="1877"/>
      <c r="V2" s="1877"/>
      <c r="W2" s="1877"/>
      <c r="X2" s="1877"/>
      <c r="Y2" s="1877"/>
      <c r="Z2" s="1877"/>
      <c r="AA2" s="1877"/>
      <c r="AB2" s="1877"/>
      <c r="AC2" s="1877"/>
      <c r="AD2" s="1877"/>
      <c r="AE2" s="1877"/>
      <c r="AF2" s="1877"/>
      <c r="AG2" s="1877"/>
      <c r="AH2" s="1877"/>
      <c r="AI2" s="1877"/>
      <c r="AJ2" s="1877"/>
      <c r="AK2" s="1877"/>
      <c r="AL2" s="1877"/>
      <c r="AM2" s="1877"/>
      <c r="AN2" s="1877"/>
      <c r="AO2" s="1877"/>
      <c r="AP2" s="1877"/>
      <c r="AQ2" s="1877"/>
      <c r="AR2" s="1877"/>
      <c r="AS2" s="1877"/>
      <c r="AT2" s="1877"/>
      <c r="AU2" s="1877"/>
      <c r="AV2" s="1877"/>
      <c r="AW2" s="1877"/>
      <c r="AX2" s="1877"/>
      <c r="AY2" s="1877"/>
      <c r="AZ2" s="1877"/>
      <c r="BA2" s="1877"/>
      <c r="BB2" s="1877"/>
      <c r="BC2" s="1877"/>
      <c r="BD2" s="1877"/>
      <c r="BE2" s="1877"/>
      <c r="BF2" s="1877"/>
      <c r="BG2" s="1877"/>
      <c r="BH2" s="1877"/>
      <c r="BI2" s="1877"/>
      <c r="BJ2" s="1877"/>
      <c r="BK2" s="1877"/>
      <c r="BL2" s="1877"/>
      <c r="BM2" s="1877"/>
      <c r="BN2" s="1877"/>
      <c r="BO2" s="1877"/>
      <c r="BP2" s="1877"/>
      <c r="BQ2" s="1877"/>
      <c r="BR2" s="1877"/>
      <c r="BS2" s="1877"/>
      <c r="BT2" s="1877"/>
      <c r="BU2" s="1877"/>
      <c r="BV2" s="1877"/>
      <c r="BW2" s="1877"/>
      <c r="BX2" s="1877"/>
      <c r="BY2" s="1877"/>
      <c r="BZ2" s="1877"/>
      <c r="CA2" s="1877"/>
      <c r="CB2" s="1877"/>
      <c r="CC2" s="1877"/>
      <c r="CD2" s="1877"/>
      <c r="CE2" s="1877"/>
      <c r="CF2" s="1877"/>
      <c r="CG2" s="1877"/>
      <c r="CH2" s="1877"/>
      <c r="CI2" s="1877"/>
      <c r="CJ2" s="1877"/>
      <c r="CK2" s="1877"/>
      <c r="CL2" s="1877"/>
      <c r="CM2" s="1877"/>
      <c r="CN2" s="1877"/>
      <c r="CO2" s="1877"/>
      <c r="CP2" s="1877"/>
      <c r="CQ2" s="1877"/>
      <c r="CR2" s="1877"/>
      <c r="CS2" s="1877"/>
      <c r="CT2" s="1877"/>
      <c r="CU2" s="1877"/>
      <c r="CV2" s="1877"/>
      <c r="CW2" s="1877"/>
      <c r="CX2" s="1877"/>
      <c r="CY2" s="1877"/>
      <c r="CZ2" s="1877"/>
      <c r="DA2" s="1877"/>
      <c r="DB2" s="1877"/>
      <c r="DC2" s="1877"/>
      <c r="DD2" s="1877"/>
      <c r="DE2" s="1877"/>
      <c r="DF2" s="1877"/>
      <c r="DG2" s="1877"/>
      <c r="DH2" s="1877"/>
      <c r="DI2" s="1877"/>
      <c r="DJ2" s="1877"/>
      <c r="DK2" s="1877"/>
      <c r="DL2" s="1877"/>
      <c r="DM2" s="1877"/>
      <c r="DN2" s="1877"/>
      <c r="DO2" s="1877"/>
      <c r="DP2" s="1877"/>
      <c r="DQ2" s="1877"/>
      <c r="DR2" s="1877"/>
      <c r="DS2" s="1877"/>
      <c r="DT2" s="1877"/>
      <c r="DU2" s="1877"/>
      <c r="DV2" s="1877"/>
      <c r="DW2" s="1877"/>
      <c r="DX2" s="1877"/>
      <c r="DY2" s="1877"/>
      <c r="DZ2" s="1877"/>
      <c r="EA2" s="1877"/>
      <c r="EB2" s="1877"/>
      <c r="EC2" s="1877"/>
      <c r="ED2" s="1877"/>
      <c r="EE2" s="1877"/>
      <c r="EF2" s="1877"/>
      <c r="EG2" s="1877"/>
      <c r="EH2" s="1877"/>
      <c r="EI2" s="1877"/>
      <c r="EJ2" s="1877"/>
      <c r="EK2" s="1877"/>
      <c r="EL2" s="1877"/>
      <c r="EM2" s="1877"/>
      <c r="EN2" s="1877"/>
      <c r="EO2" s="1877"/>
      <c r="EP2" s="1877"/>
      <c r="EQ2" s="1877"/>
      <c r="ER2" s="1877"/>
      <c r="ES2" s="1877"/>
      <c r="ET2" s="1877"/>
      <c r="EU2" s="1877"/>
      <c r="EV2" s="1877"/>
      <c r="EW2" s="1877"/>
      <c r="EX2" s="1877"/>
      <c r="EY2" s="1877"/>
      <c r="EZ2" s="1877"/>
      <c r="FA2" s="1877"/>
      <c r="FB2" s="1877"/>
      <c r="FC2" s="1877"/>
      <c r="FD2" s="1877"/>
    </row>
    <row r="3" spans="1:160" s="1881" customFormat="1" ht="20.25" customHeight="1">
      <c r="A3" s="68" t="s">
        <v>67</v>
      </c>
      <c r="B3" s="949"/>
      <c r="C3" s="949"/>
      <c r="D3" s="949"/>
      <c r="E3" s="949"/>
      <c r="F3" s="949"/>
      <c r="G3" s="951"/>
      <c r="H3" s="952"/>
      <c r="I3" s="1879"/>
      <c r="J3" s="1880"/>
      <c r="K3" s="1880"/>
      <c r="L3" s="1880"/>
      <c r="M3" s="1880"/>
      <c r="N3" s="1880"/>
      <c r="O3" s="1880"/>
      <c r="P3" s="1880"/>
      <c r="Q3" s="1880"/>
      <c r="R3" s="1880"/>
      <c r="S3" s="1880"/>
      <c r="T3" s="1880"/>
      <c r="U3" s="1880"/>
      <c r="V3" s="1880"/>
      <c r="W3" s="1880"/>
      <c r="X3" s="1880"/>
      <c r="Y3" s="1880"/>
      <c r="Z3" s="1880"/>
      <c r="AA3" s="1880"/>
      <c r="AB3" s="1880"/>
      <c r="AC3" s="1880"/>
      <c r="AD3" s="1880"/>
      <c r="AE3" s="1880"/>
      <c r="AF3" s="1880"/>
      <c r="AG3" s="1880"/>
      <c r="AH3" s="1880"/>
      <c r="AI3" s="1880"/>
      <c r="AJ3" s="1880"/>
      <c r="AK3" s="1880"/>
      <c r="AL3" s="1880"/>
      <c r="AM3" s="1880"/>
      <c r="AN3" s="1880"/>
      <c r="AO3" s="1880"/>
      <c r="AP3" s="1880"/>
      <c r="AQ3" s="1880"/>
      <c r="AR3" s="1880"/>
      <c r="AS3" s="1880"/>
      <c r="AT3" s="1880"/>
      <c r="AU3" s="1880"/>
      <c r="AV3" s="1880"/>
      <c r="AW3" s="1880"/>
      <c r="AX3" s="1880"/>
      <c r="AY3" s="1880"/>
      <c r="AZ3" s="1880"/>
      <c r="BA3" s="1880"/>
      <c r="BB3" s="1880"/>
      <c r="BC3" s="1880"/>
      <c r="BD3" s="1880"/>
      <c r="BE3" s="1880"/>
      <c r="BF3" s="1880"/>
      <c r="BG3" s="1880"/>
      <c r="BH3" s="1880"/>
      <c r="BI3" s="1880"/>
      <c r="BJ3" s="1880"/>
      <c r="BK3" s="1880"/>
      <c r="BL3" s="1880"/>
      <c r="BM3" s="1880"/>
      <c r="BN3" s="1880"/>
      <c r="BO3" s="1880"/>
      <c r="BP3" s="1880"/>
      <c r="BQ3" s="1880"/>
      <c r="BR3" s="1880"/>
      <c r="BS3" s="1880"/>
      <c r="BT3" s="1880"/>
      <c r="BU3" s="1880"/>
      <c r="BV3" s="1880"/>
      <c r="BW3" s="1880"/>
      <c r="BX3" s="1880"/>
      <c r="BY3" s="1880"/>
      <c r="BZ3" s="1880"/>
      <c r="CA3" s="1880"/>
      <c r="CB3" s="1880"/>
      <c r="CC3" s="1880"/>
      <c r="CD3" s="1880"/>
      <c r="CE3" s="1880"/>
      <c r="CF3" s="1880"/>
      <c r="CG3" s="1880"/>
      <c r="CH3" s="1880"/>
      <c r="CI3" s="1880"/>
      <c r="CJ3" s="1880"/>
      <c r="CK3" s="1880"/>
      <c r="CL3" s="1880"/>
      <c r="CM3" s="1880"/>
      <c r="CN3" s="1880"/>
      <c r="CO3" s="1880"/>
      <c r="CP3" s="1880"/>
      <c r="CQ3" s="1880"/>
      <c r="CR3" s="1880"/>
      <c r="CS3" s="1880"/>
      <c r="CT3" s="1880"/>
      <c r="CU3" s="1880"/>
      <c r="CV3" s="1880"/>
      <c r="CW3" s="1880"/>
      <c r="CX3" s="1880"/>
      <c r="CY3" s="1880"/>
      <c r="CZ3" s="1880"/>
      <c r="DA3" s="1880"/>
      <c r="DB3" s="1880"/>
      <c r="DC3" s="1880"/>
      <c r="DD3" s="1880"/>
      <c r="DE3" s="1880"/>
      <c r="DF3" s="1880"/>
      <c r="DG3" s="1880"/>
      <c r="DH3" s="1880"/>
      <c r="DI3" s="1880"/>
      <c r="DJ3" s="1880"/>
      <c r="DK3" s="1880"/>
      <c r="DL3" s="1880"/>
      <c r="DM3" s="1880"/>
      <c r="DN3" s="1880"/>
      <c r="DO3" s="1880"/>
      <c r="DP3" s="1880"/>
      <c r="DQ3" s="1880"/>
      <c r="DR3" s="1880"/>
      <c r="DS3" s="1880"/>
      <c r="DT3" s="1880"/>
      <c r="DU3" s="1880"/>
      <c r="DV3" s="1880"/>
      <c r="DW3" s="1880"/>
      <c r="DX3" s="1880"/>
      <c r="DY3" s="1880"/>
      <c r="DZ3" s="1880"/>
      <c r="EA3" s="1880"/>
      <c r="EB3" s="1880"/>
      <c r="EC3" s="1880"/>
      <c r="ED3" s="1880"/>
      <c r="EE3" s="1880"/>
      <c r="EF3" s="1880"/>
      <c r="EG3" s="1880"/>
      <c r="EH3" s="1880"/>
      <c r="EI3" s="1880"/>
      <c r="EJ3" s="1880"/>
      <c r="EK3" s="1880"/>
      <c r="EL3" s="1880"/>
      <c r="EM3" s="1880"/>
      <c r="EN3" s="1880"/>
      <c r="EO3" s="1880"/>
      <c r="EP3" s="1880"/>
      <c r="EQ3" s="1880"/>
      <c r="ER3" s="1880"/>
      <c r="ES3" s="1880"/>
      <c r="ET3" s="1880"/>
      <c r="EU3" s="1880"/>
      <c r="EV3" s="1880"/>
      <c r="EW3" s="1880"/>
      <c r="EX3" s="1880"/>
      <c r="EY3" s="1880"/>
      <c r="EZ3" s="1880"/>
      <c r="FA3" s="1880"/>
      <c r="FB3" s="1880"/>
      <c r="FC3" s="1880"/>
      <c r="FD3" s="1880"/>
    </row>
    <row r="4" spans="1:160" s="1881" customFormat="1" ht="20.25" customHeight="1">
      <c r="A4" s="68" t="s">
        <v>908</v>
      </c>
      <c r="B4" s="949"/>
      <c r="C4" s="949"/>
      <c r="D4" s="949"/>
      <c r="E4" s="949"/>
      <c r="F4" s="949"/>
      <c r="G4" s="951"/>
      <c r="H4" s="952"/>
      <c r="I4" s="1879"/>
      <c r="J4" s="1880"/>
      <c r="K4" s="1880"/>
      <c r="L4" s="1880"/>
      <c r="M4" s="1880"/>
      <c r="N4" s="1880"/>
      <c r="O4" s="1880"/>
      <c r="P4" s="1880"/>
      <c r="Q4" s="1880"/>
      <c r="R4" s="1880"/>
      <c r="S4" s="1880"/>
      <c r="T4" s="1880"/>
      <c r="U4" s="1880"/>
      <c r="V4" s="1880"/>
      <c r="W4" s="1880"/>
      <c r="X4" s="1880"/>
      <c r="Y4" s="1880"/>
      <c r="Z4" s="1880"/>
      <c r="AA4" s="1880"/>
      <c r="AB4" s="1880"/>
      <c r="AC4" s="1880"/>
      <c r="AD4" s="1880"/>
      <c r="AE4" s="1880"/>
      <c r="AF4" s="1880"/>
      <c r="AG4" s="1880"/>
      <c r="AH4" s="1880"/>
      <c r="AI4" s="1880"/>
      <c r="AJ4" s="1880"/>
      <c r="AK4" s="1880"/>
      <c r="AL4" s="1880"/>
      <c r="AM4" s="1880"/>
      <c r="AN4" s="1880"/>
      <c r="AO4" s="1880"/>
      <c r="AP4" s="1880"/>
      <c r="AQ4" s="1880"/>
      <c r="AR4" s="1880"/>
      <c r="AS4" s="1880"/>
      <c r="AT4" s="1880"/>
      <c r="AU4" s="1880"/>
      <c r="AV4" s="1880"/>
      <c r="AW4" s="1880"/>
      <c r="AX4" s="1880"/>
      <c r="AY4" s="1880"/>
      <c r="AZ4" s="1880"/>
      <c r="BA4" s="1880"/>
      <c r="BB4" s="1880"/>
      <c r="BC4" s="1880"/>
      <c r="BD4" s="1880"/>
      <c r="BE4" s="1880"/>
      <c r="BF4" s="1880"/>
      <c r="BG4" s="1880"/>
      <c r="BH4" s="1880"/>
      <c r="BI4" s="1880"/>
      <c r="BJ4" s="1880"/>
      <c r="BK4" s="1880"/>
      <c r="BL4" s="1880"/>
      <c r="BM4" s="1880"/>
      <c r="BN4" s="1880"/>
      <c r="BO4" s="1880"/>
      <c r="BP4" s="1880"/>
      <c r="BQ4" s="1880"/>
      <c r="BR4" s="1880"/>
      <c r="BS4" s="1880"/>
      <c r="BT4" s="1880"/>
      <c r="BU4" s="1880"/>
      <c r="BV4" s="1880"/>
      <c r="BW4" s="1880"/>
      <c r="BX4" s="1880"/>
      <c r="BY4" s="1880"/>
      <c r="BZ4" s="1880"/>
      <c r="CA4" s="1880"/>
      <c r="CB4" s="1880"/>
      <c r="CC4" s="1880"/>
      <c r="CD4" s="1880"/>
      <c r="CE4" s="1880"/>
      <c r="CF4" s="1880"/>
      <c r="CG4" s="1880"/>
      <c r="CH4" s="1880"/>
      <c r="CI4" s="1880"/>
      <c r="CJ4" s="1880"/>
      <c r="CK4" s="1880"/>
      <c r="CL4" s="1880"/>
      <c r="CM4" s="1880"/>
      <c r="CN4" s="1880"/>
      <c r="CO4" s="1880"/>
      <c r="CP4" s="1880"/>
      <c r="CQ4" s="1880"/>
      <c r="CR4" s="1880"/>
      <c r="CS4" s="1880"/>
      <c r="CT4" s="1880"/>
      <c r="CU4" s="1880"/>
      <c r="CV4" s="1880"/>
      <c r="CW4" s="1880"/>
      <c r="CX4" s="1880"/>
      <c r="CY4" s="1880"/>
      <c r="CZ4" s="1880"/>
      <c r="DA4" s="1880"/>
      <c r="DB4" s="1880"/>
      <c r="DC4" s="1880"/>
      <c r="DD4" s="1880"/>
      <c r="DE4" s="1880"/>
      <c r="DF4" s="1880"/>
      <c r="DG4" s="1880"/>
      <c r="DH4" s="1880"/>
      <c r="DI4" s="1880"/>
      <c r="DJ4" s="1880"/>
      <c r="DK4" s="1880"/>
      <c r="DL4" s="1880"/>
      <c r="DM4" s="1880"/>
      <c r="DN4" s="1880"/>
      <c r="DO4" s="1880"/>
      <c r="DP4" s="1880"/>
      <c r="DQ4" s="1880"/>
      <c r="DR4" s="1880"/>
      <c r="DS4" s="1880"/>
      <c r="DT4" s="1880"/>
      <c r="DU4" s="1880"/>
      <c r="DV4" s="1880"/>
      <c r="DW4" s="1880"/>
      <c r="DX4" s="1880"/>
      <c r="DY4" s="1880"/>
      <c r="DZ4" s="1880"/>
      <c r="EA4" s="1880"/>
      <c r="EB4" s="1880"/>
      <c r="EC4" s="1880"/>
      <c r="ED4" s="1880"/>
      <c r="EE4" s="1880"/>
      <c r="EF4" s="1880"/>
      <c r="EG4" s="1880"/>
      <c r="EH4" s="1880"/>
      <c r="EI4" s="1880"/>
      <c r="EJ4" s="1880"/>
      <c r="EK4" s="1880"/>
      <c r="EL4" s="1880"/>
      <c r="EM4" s="1880"/>
      <c r="EN4" s="1880"/>
      <c r="EO4" s="1880"/>
      <c r="EP4" s="1880"/>
      <c r="EQ4" s="1880"/>
      <c r="ER4" s="1880"/>
      <c r="ES4" s="1880"/>
      <c r="ET4" s="1880"/>
      <c r="EU4" s="1880"/>
      <c r="EV4" s="1880"/>
      <c r="EW4" s="1880"/>
      <c r="EX4" s="1880"/>
      <c r="EY4" s="1880"/>
      <c r="EZ4" s="1880"/>
      <c r="FA4" s="1880"/>
      <c r="FB4" s="1880"/>
      <c r="FC4" s="1880"/>
      <c r="FD4" s="1880"/>
    </row>
    <row r="5" spans="1:160" s="1884" customFormat="1" ht="10.5" customHeight="1">
      <c r="A5" s="72"/>
      <c r="B5" s="794"/>
      <c r="C5" s="794"/>
      <c r="D5" s="794"/>
      <c r="E5" s="794"/>
      <c r="F5" s="794"/>
      <c r="G5" s="954"/>
      <c r="H5" s="952"/>
      <c r="I5" s="1882"/>
      <c r="J5" s="1883"/>
      <c r="K5" s="1883"/>
      <c r="L5" s="1883"/>
      <c r="M5" s="1883"/>
      <c r="N5" s="1883"/>
      <c r="O5" s="1883"/>
      <c r="P5" s="1883"/>
      <c r="Q5" s="1883"/>
      <c r="R5" s="1883"/>
      <c r="S5" s="1883"/>
      <c r="T5" s="1883"/>
      <c r="U5" s="1883"/>
      <c r="V5" s="1883"/>
      <c r="W5" s="1883"/>
      <c r="X5" s="1883"/>
      <c r="Y5" s="1883"/>
      <c r="Z5" s="1883"/>
      <c r="AA5" s="1883"/>
      <c r="AB5" s="1883"/>
      <c r="AC5" s="1883"/>
      <c r="AD5" s="1883"/>
      <c r="AE5" s="1883"/>
      <c r="AF5" s="1883"/>
      <c r="AG5" s="1883"/>
      <c r="AH5" s="1883"/>
      <c r="AI5" s="1883"/>
      <c r="AJ5" s="1883"/>
      <c r="AK5" s="1883"/>
      <c r="AL5" s="1883"/>
      <c r="AM5" s="1883"/>
      <c r="AN5" s="1883"/>
      <c r="AO5" s="1883"/>
      <c r="AP5" s="1883"/>
      <c r="AQ5" s="1883"/>
      <c r="AR5" s="1883"/>
      <c r="AS5" s="1883"/>
      <c r="AT5" s="1883"/>
      <c r="AU5" s="1883"/>
      <c r="AV5" s="1883"/>
      <c r="AW5" s="1883"/>
      <c r="AX5" s="1883"/>
      <c r="AY5" s="1883"/>
      <c r="AZ5" s="1883"/>
      <c r="BA5" s="1883"/>
      <c r="BB5" s="1883"/>
      <c r="BC5" s="1883"/>
      <c r="BD5" s="1883"/>
      <c r="BE5" s="1883"/>
      <c r="BF5" s="1883"/>
      <c r="BG5" s="1883"/>
      <c r="BH5" s="1883"/>
      <c r="BI5" s="1883"/>
      <c r="BJ5" s="1883"/>
      <c r="BK5" s="1883"/>
      <c r="BL5" s="1883"/>
      <c r="BM5" s="1883"/>
      <c r="BN5" s="1883"/>
      <c r="BO5" s="1883"/>
      <c r="BP5" s="1883"/>
      <c r="BQ5" s="1883"/>
      <c r="BR5" s="1883"/>
      <c r="BS5" s="1883"/>
      <c r="BT5" s="1883"/>
      <c r="BU5" s="1883"/>
      <c r="BV5" s="1883"/>
      <c r="BW5" s="1883"/>
      <c r="BX5" s="1883"/>
      <c r="BY5" s="1883"/>
      <c r="BZ5" s="1883"/>
      <c r="CA5" s="1883"/>
      <c r="CB5" s="1883"/>
      <c r="CC5" s="1883"/>
      <c r="CD5" s="1883"/>
      <c r="CE5" s="1883"/>
      <c r="CF5" s="1883"/>
      <c r="CG5" s="1883"/>
      <c r="CH5" s="1883"/>
      <c r="CI5" s="1883"/>
      <c r="CJ5" s="1883"/>
      <c r="CK5" s="1883"/>
      <c r="CL5" s="1883"/>
      <c r="CM5" s="1883"/>
      <c r="CN5" s="1883"/>
      <c r="CO5" s="1883"/>
      <c r="CP5" s="1883"/>
      <c r="CQ5" s="1883"/>
      <c r="CR5" s="1883"/>
      <c r="CS5" s="1883"/>
      <c r="CT5" s="1883"/>
      <c r="CU5" s="1883"/>
      <c r="CV5" s="1883"/>
      <c r="CW5" s="1883"/>
      <c r="CX5" s="1883"/>
      <c r="CY5" s="1883"/>
      <c r="CZ5" s="1883"/>
      <c r="DA5" s="1883"/>
      <c r="DB5" s="1883"/>
      <c r="DC5" s="1883"/>
      <c r="DD5" s="1883"/>
      <c r="DE5" s="1883"/>
      <c r="DF5" s="1883"/>
      <c r="DG5" s="1883"/>
      <c r="DH5" s="1883"/>
      <c r="DI5" s="1883"/>
      <c r="DJ5" s="1883"/>
      <c r="DK5" s="1883"/>
      <c r="DL5" s="1883"/>
      <c r="DM5" s="1883"/>
      <c r="DN5" s="1883"/>
      <c r="DO5" s="1883"/>
      <c r="DP5" s="1883"/>
      <c r="DQ5" s="1883"/>
      <c r="DR5" s="1883"/>
      <c r="DS5" s="1883"/>
      <c r="DT5" s="1883"/>
      <c r="DU5" s="1883"/>
      <c r="DV5" s="1883"/>
      <c r="DW5" s="1883"/>
      <c r="DX5" s="1883"/>
      <c r="DY5" s="1883"/>
      <c r="DZ5" s="1883"/>
      <c r="EA5" s="1883"/>
      <c r="EB5" s="1883"/>
      <c r="EC5" s="1883"/>
      <c r="ED5" s="1883"/>
      <c r="EE5" s="1883"/>
      <c r="EF5" s="1883"/>
      <c r="EG5" s="1883"/>
      <c r="EH5" s="1883"/>
      <c r="EI5" s="1883"/>
      <c r="EJ5" s="1883"/>
      <c r="EK5" s="1883"/>
      <c r="EL5" s="1883"/>
      <c r="EM5" s="1883"/>
      <c r="EN5" s="1883"/>
      <c r="EO5" s="1883"/>
      <c r="EP5" s="1883"/>
      <c r="EQ5" s="1883"/>
      <c r="ER5" s="1883"/>
      <c r="ES5" s="1883"/>
      <c r="ET5" s="1883"/>
      <c r="EU5" s="1883"/>
      <c r="EV5" s="1883"/>
      <c r="EW5" s="1883"/>
      <c r="EX5" s="1883"/>
      <c r="EY5" s="1883"/>
      <c r="EZ5" s="1883"/>
      <c r="FA5" s="1883"/>
      <c r="FB5" s="1883"/>
      <c r="FC5" s="1883"/>
      <c r="FD5" s="1883"/>
    </row>
    <row r="6" spans="1:160" s="17" customFormat="1" ht="9.95" customHeight="1">
      <c r="A6" s="2526"/>
      <c r="B6" s="2526"/>
      <c r="C6" s="2487"/>
      <c r="D6" s="2487"/>
      <c r="E6" s="2487"/>
      <c r="F6" s="2487"/>
      <c r="G6" s="2527"/>
      <c r="H6" s="956"/>
      <c r="I6" s="1204"/>
      <c r="J6" s="1885"/>
      <c r="K6" s="1885"/>
      <c r="L6" s="1885"/>
      <c r="M6" s="1885"/>
      <c r="N6" s="1885"/>
      <c r="O6" s="1885"/>
      <c r="P6" s="1885"/>
      <c r="Q6" s="1885"/>
      <c r="R6" s="1885"/>
      <c r="S6" s="1885"/>
      <c r="T6" s="1885"/>
      <c r="U6" s="1885"/>
      <c r="V6" s="1885"/>
      <c r="W6" s="1885"/>
      <c r="X6" s="1885"/>
      <c r="Y6" s="1885"/>
      <c r="Z6" s="1885"/>
      <c r="AA6" s="1885"/>
      <c r="AB6" s="1885"/>
      <c r="AC6" s="1885"/>
      <c r="AD6" s="1885"/>
      <c r="AE6" s="1885"/>
      <c r="AF6" s="1885"/>
      <c r="AG6" s="1885"/>
      <c r="AH6" s="1885"/>
      <c r="AI6" s="1885"/>
      <c r="AJ6" s="1885"/>
      <c r="AK6" s="1885"/>
      <c r="AL6" s="1885"/>
      <c r="AM6" s="1885"/>
      <c r="AN6" s="1885"/>
      <c r="AO6" s="1885"/>
      <c r="AP6" s="1885"/>
      <c r="AQ6" s="1885"/>
      <c r="AR6" s="1885"/>
      <c r="AS6" s="1885"/>
      <c r="AT6" s="1885"/>
      <c r="AU6" s="1885"/>
      <c r="AV6" s="1885"/>
      <c r="AW6" s="1885"/>
      <c r="AX6" s="1885"/>
      <c r="AY6" s="1885"/>
      <c r="AZ6" s="1885"/>
      <c r="BA6" s="1885"/>
      <c r="BB6" s="1885"/>
      <c r="BC6" s="1885"/>
      <c r="BD6" s="1885"/>
      <c r="BE6" s="1885"/>
      <c r="BF6" s="1885"/>
      <c r="BG6" s="1885"/>
      <c r="BH6" s="1885"/>
      <c r="BI6" s="1885"/>
      <c r="BJ6" s="1885"/>
      <c r="BK6" s="1885"/>
      <c r="BL6" s="1885"/>
      <c r="BM6" s="1885"/>
      <c r="BN6" s="1885"/>
      <c r="BO6" s="1885"/>
      <c r="BP6" s="1885"/>
      <c r="BQ6" s="1885"/>
      <c r="BR6" s="1885"/>
      <c r="BS6" s="1885"/>
      <c r="BT6" s="1885"/>
      <c r="BU6" s="1885"/>
      <c r="BV6" s="1885"/>
      <c r="BW6" s="1885"/>
      <c r="BX6" s="1885"/>
      <c r="BY6" s="1885"/>
      <c r="BZ6" s="1885"/>
      <c r="CA6" s="1885"/>
      <c r="CB6" s="1885"/>
      <c r="CC6" s="1885"/>
      <c r="CD6" s="1885"/>
      <c r="CE6" s="1885"/>
      <c r="CF6" s="1885"/>
      <c r="CG6" s="1885"/>
      <c r="CH6" s="1885"/>
      <c r="CI6" s="1885"/>
      <c r="CJ6" s="1885"/>
      <c r="CK6" s="1885"/>
      <c r="CL6" s="1885"/>
      <c r="CM6" s="1885"/>
      <c r="CN6" s="1885"/>
      <c r="CO6" s="1885"/>
      <c r="CP6" s="1885"/>
      <c r="CQ6" s="1885"/>
      <c r="CR6" s="1885"/>
      <c r="CS6" s="1885"/>
      <c r="CT6" s="1885"/>
      <c r="CU6" s="1885"/>
      <c r="CV6" s="1885"/>
      <c r="CW6" s="1885"/>
      <c r="CX6" s="1885"/>
      <c r="CY6" s="1885"/>
      <c r="CZ6" s="1885"/>
      <c r="DA6" s="1885"/>
      <c r="DB6" s="1885"/>
      <c r="DC6" s="1885"/>
      <c r="DD6" s="1885"/>
      <c r="DE6" s="1885"/>
      <c r="DF6" s="1885"/>
      <c r="DG6" s="1885"/>
      <c r="DH6" s="1885"/>
      <c r="DI6" s="1885"/>
      <c r="DJ6" s="1885"/>
      <c r="DK6" s="1885"/>
      <c r="DL6" s="1885"/>
      <c r="DM6" s="1885"/>
      <c r="DN6" s="1885"/>
      <c r="DO6" s="1885"/>
      <c r="DP6" s="1885"/>
      <c r="DQ6" s="1885"/>
      <c r="DR6" s="1885"/>
      <c r="DS6" s="1885"/>
      <c r="DT6" s="1885"/>
      <c r="DU6" s="1885"/>
      <c r="DV6" s="1885"/>
      <c r="DW6" s="1885"/>
      <c r="DX6" s="1885"/>
      <c r="DY6" s="1885"/>
      <c r="DZ6" s="1885"/>
      <c r="EA6" s="1885"/>
      <c r="EB6" s="1885"/>
      <c r="EC6" s="1885"/>
      <c r="ED6" s="1885"/>
      <c r="EE6" s="1885"/>
      <c r="EF6" s="1885"/>
      <c r="EG6" s="1885"/>
      <c r="EH6" s="1885"/>
      <c r="EI6" s="1885"/>
      <c r="EJ6" s="1885"/>
      <c r="EK6" s="1885"/>
      <c r="EL6" s="1885"/>
      <c r="EM6" s="1885"/>
      <c r="EN6" s="1885"/>
      <c r="EO6" s="1885"/>
      <c r="EP6" s="1885"/>
      <c r="EQ6" s="1885"/>
      <c r="ER6" s="1885"/>
      <c r="ES6" s="1885"/>
      <c r="ET6" s="1885"/>
      <c r="EU6" s="1885"/>
      <c r="EV6" s="1885"/>
      <c r="EW6" s="1885"/>
      <c r="EX6" s="1885"/>
      <c r="EY6" s="1885"/>
      <c r="EZ6" s="1885"/>
      <c r="FA6" s="1885"/>
      <c r="FB6" s="1885"/>
      <c r="FC6" s="1885"/>
      <c r="FD6" s="1885"/>
    </row>
    <row r="7" spans="1:7" ht="12.75">
      <c r="A7" s="2488"/>
      <c r="B7" s="2523"/>
      <c r="C7" s="2507" t="s">
        <v>549</v>
      </c>
      <c r="D7" s="2507"/>
      <c r="E7" s="2507" t="s">
        <v>550</v>
      </c>
      <c r="F7" s="2507"/>
      <c r="G7" s="2510" t="s">
        <v>977</v>
      </c>
    </row>
    <row r="8" spans="1:7" ht="23.25" customHeight="1">
      <c r="A8" s="2524" t="s">
        <v>237</v>
      </c>
      <c r="B8" s="2524"/>
      <c r="C8" s="2525" t="s">
        <v>176</v>
      </c>
      <c r="D8" s="1886"/>
      <c r="E8" s="2525" t="s">
        <v>176</v>
      </c>
      <c r="F8" s="2525"/>
      <c r="G8" s="1887" t="s">
        <v>176</v>
      </c>
    </row>
    <row r="9" spans="1:160" s="968" customFormat="1" ht="6.75" customHeight="1">
      <c r="A9" s="963" t="s">
        <v>257</v>
      </c>
      <c r="B9" s="964"/>
      <c r="C9" s="965"/>
      <c r="D9" s="964"/>
      <c r="E9" s="966"/>
      <c r="F9" s="966"/>
      <c r="G9" s="967"/>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4"/>
      <c r="DJ9" s="224"/>
      <c r="DK9" s="224"/>
      <c r="DL9" s="224"/>
      <c r="DM9" s="224"/>
      <c r="DN9" s="224"/>
      <c r="DO9" s="224"/>
      <c r="DP9" s="224"/>
      <c r="DQ9" s="224"/>
      <c r="DR9" s="224"/>
      <c r="DS9" s="224"/>
      <c r="DT9" s="224"/>
      <c r="DU9" s="224"/>
      <c r="DV9" s="224"/>
      <c r="DW9" s="224"/>
      <c r="DX9" s="224"/>
      <c r="DY9" s="224"/>
      <c r="DZ9" s="224"/>
      <c r="EA9" s="224"/>
      <c r="EB9" s="224"/>
      <c r="EC9" s="224"/>
      <c r="ED9" s="224"/>
      <c r="EE9" s="224"/>
      <c r="EF9" s="224"/>
      <c r="EG9" s="224"/>
      <c r="EH9" s="224"/>
      <c r="EI9" s="224"/>
      <c r="EJ9" s="224"/>
      <c r="EK9" s="224"/>
      <c r="EL9" s="224"/>
      <c r="EM9" s="224"/>
      <c r="EN9" s="224"/>
      <c r="EO9" s="224"/>
      <c r="EP9" s="224"/>
      <c r="EQ9" s="224"/>
      <c r="ER9" s="224"/>
      <c r="ES9" s="224"/>
      <c r="ET9" s="224"/>
      <c r="EU9" s="224"/>
      <c r="EV9" s="224"/>
      <c r="EW9" s="224"/>
      <c r="EX9" s="224"/>
      <c r="EY9" s="224"/>
      <c r="EZ9" s="224"/>
      <c r="FA9" s="224"/>
      <c r="FB9" s="224"/>
      <c r="FC9" s="224"/>
      <c r="FD9" s="224"/>
    </row>
    <row r="10" spans="1:160" s="968" customFormat="1" ht="12.75">
      <c r="A10" s="963">
        <v>1980</v>
      </c>
      <c r="B10" s="964"/>
      <c r="C10" s="2151">
        <v>0.759</v>
      </c>
      <c r="D10" s="969"/>
      <c r="E10" s="2151">
        <v>0.177</v>
      </c>
      <c r="F10" s="969"/>
      <c r="G10" s="1888">
        <v>0.065</v>
      </c>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4"/>
      <c r="CN10" s="224"/>
      <c r="CO10" s="224"/>
      <c r="CP10" s="224"/>
      <c r="CQ10" s="224"/>
      <c r="CR10" s="224"/>
      <c r="CS10" s="224"/>
      <c r="CT10" s="224"/>
      <c r="CU10" s="224"/>
      <c r="CV10" s="224"/>
      <c r="CW10" s="224"/>
      <c r="CX10" s="224"/>
      <c r="CY10" s="224"/>
      <c r="CZ10" s="224"/>
      <c r="DA10" s="224"/>
      <c r="DB10" s="224"/>
      <c r="DC10" s="224"/>
      <c r="DD10" s="224"/>
      <c r="DE10" s="224"/>
      <c r="DF10" s="224"/>
      <c r="DG10" s="224"/>
      <c r="DH10" s="224"/>
      <c r="DI10" s="224"/>
      <c r="DJ10" s="224"/>
      <c r="DK10" s="224"/>
      <c r="DL10" s="224"/>
      <c r="DM10" s="224"/>
      <c r="DN10" s="224"/>
      <c r="DO10" s="224"/>
      <c r="DP10" s="224"/>
      <c r="DQ10" s="224"/>
      <c r="DR10" s="224"/>
      <c r="DS10" s="224"/>
      <c r="DT10" s="224"/>
      <c r="DU10" s="224"/>
      <c r="DV10" s="224"/>
      <c r="DW10" s="224"/>
      <c r="DX10" s="224"/>
      <c r="DY10" s="224"/>
      <c r="DZ10" s="224"/>
      <c r="EA10" s="224"/>
      <c r="EB10" s="224"/>
      <c r="EC10" s="224"/>
      <c r="ED10" s="224"/>
      <c r="EE10" s="224"/>
      <c r="EF10" s="224"/>
      <c r="EG10" s="224"/>
      <c r="EH10" s="224"/>
      <c r="EI10" s="224"/>
      <c r="EJ10" s="224"/>
      <c r="EK10" s="224"/>
      <c r="EL10" s="224"/>
      <c r="EM10" s="224"/>
      <c r="EN10" s="224"/>
      <c r="EO10" s="224"/>
      <c r="EP10" s="224"/>
      <c r="EQ10" s="224"/>
      <c r="ER10" s="224"/>
      <c r="ES10" s="224"/>
      <c r="ET10" s="224"/>
      <c r="EU10" s="224"/>
      <c r="EV10" s="224"/>
      <c r="EW10" s="224"/>
      <c r="EX10" s="224"/>
      <c r="EY10" s="224"/>
      <c r="EZ10" s="224"/>
      <c r="FA10" s="224"/>
      <c r="FB10" s="224"/>
      <c r="FC10" s="224"/>
      <c r="FD10" s="224"/>
    </row>
    <row r="11" spans="1:160" s="968" customFormat="1" ht="9" customHeight="1">
      <c r="A11" s="963"/>
      <c r="B11" s="964"/>
      <c r="C11" s="969"/>
      <c r="D11" s="969"/>
      <c r="E11" s="969"/>
      <c r="F11" s="969"/>
      <c r="G11" s="1888"/>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c r="EI11" s="224"/>
      <c r="EJ11" s="224"/>
      <c r="EK11" s="224"/>
      <c r="EL11" s="224"/>
      <c r="EM11" s="224"/>
      <c r="EN11" s="224"/>
      <c r="EO11" s="224"/>
      <c r="EP11" s="224"/>
      <c r="EQ11" s="224"/>
      <c r="ER11" s="224"/>
      <c r="ES11" s="224"/>
      <c r="ET11" s="224"/>
      <c r="EU11" s="224"/>
      <c r="EV11" s="224"/>
      <c r="EW11" s="224"/>
      <c r="EX11" s="224"/>
      <c r="EY11" s="224"/>
      <c r="EZ11" s="224"/>
      <c r="FA11" s="224"/>
      <c r="FB11" s="224"/>
      <c r="FC11" s="224"/>
      <c r="FD11" s="224"/>
    </row>
    <row r="12" spans="1:160" s="968" customFormat="1" ht="12.75">
      <c r="A12" s="963">
        <v>1985</v>
      </c>
      <c r="B12" s="964"/>
      <c r="C12" s="2151">
        <v>0.661</v>
      </c>
      <c r="D12" s="2143"/>
      <c r="E12" s="2151">
        <v>0.226</v>
      </c>
      <c r="F12" s="2143"/>
      <c r="G12" s="1888">
        <v>0.114</v>
      </c>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c r="EI12" s="224"/>
      <c r="EJ12" s="224"/>
      <c r="EK12" s="224"/>
      <c r="EL12" s="224"/>
      <c r="EM12" s="224"/>
      <c r="EN12" s="224"/>
      <c r="EO12" s="224"/>
      <c r="EP12" s="224"/>
      <c r="EQ12" s="224"/>
      <c r="ER12" s="224"/>
      <c r="ES12" s="224"/>
      <c r="ET12" s="224"/>
      <c r="EU12" s="224"/>
      <c r="EV12" s="224"/>
      <c r="EW12" s="224"/>
      <c r="EX12" s="224"/>
      <c r="EY12" s="224"/>
      <c r="EZ12" s="224"/>
      <c r="FA12" s="224"/>
      <c r="FB12" s="224"/>
      <c r="FC12" s="224"/>
      <c r="FD12" s="224"/>
    </row>
    <row r="13" spans="1:160" s="968" customFormat="1" ht="9" customHeight="1">
      <c r="A13" s="963"/>
      <c r="B13" s="964"/>
      <c r="C13" s="2151"/>
      <c r="D13" s="2143"/>
      <c r="E13" s="2151"/>
      <c r="F13" s="2143"/>
      <c r="G13" s="1888"/>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4"/>
      <c r="DO13" s="224"/>
      <c r="DP13" s="224"/>
      <c r="DQ13" s="224"/>
      <c r="DR13" s="224"/>
      <c r="DS13" s="224"/>
      <c r="DT13" s="224"/>
      <c r="DU13" s="224"/>
      <c r="DV13" s="224"/>
      <c r="DW13" s="224"/>
      <c r="DX13" s="224"/>
      <c r="DY13" s="224"/>
      <c r="DZ13" s="224"/>
      <c r="EA13" s="224"/>
      <c r="EB13" s="224"/>
      <c r="EC13" s="224"/>
      <c r="ED13" s="224"/>
      <c r="EE13" s="224"/>
      <c r="EF13" s="224"/>
      <c r="EG13" s="224"/>
      <c r="EH13" s="224"/>
      <c r="EI13" s="224"/>
      <c r="EJ13" s="224"/>
      <c r="EK13" s="224"/>
      <c r="EL13" s="224"/>
      <c r="EM13" s="224"/>
      <c r="EN13" s="224"/>
      <c r="EO13" s="224"/>
      <c r="EP13" s="224"/>
      <c r="EQ13" s="224"/>
      <c r="ER13" s="224"/>
      <c r="ES13" s="224"/>
      <c r="ET13" s="224"/>
      <c r="EU13" s="224"/>
      <c r="EV13" s="224"/>
      <c r="EW13" s="224"/>
      <c r="EX13" s="224"/>
      <c r="EY13" s="224"/>
      <c r="EZ13" s="224"/>
      <c r="FA13" s="224"/>
      <c r="FB13" s="224"/>
      <c r="FC13" s="224"/>
      <c r="FD13" s="224"/>
    </row>
    <row r="14" spans="1:160" s="968" customFormat="1" ht="12.75">
      <c r="A14" s="963">
        <v>1990</v>
      </c>
      <c r="B14" s="964"/>
      <c r="C14" s="2151">
        <v>0.586</v>
      </c>
      <c r="D14" s="2143"/>
      <c r="E14" s="2151">
        <v>0.252</v>
      </c>
      <c r="F14" s="2143"/>
      <c r="G14" s="1888">
        <v>0.162</v>
      </c>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224"/>
      <c r="EM14" s="224"/>
      <c r="EN14" s="224"/>
      <c r="EO14" s="224"/>
      <c r="EP14" s="224"/>
      <c r="EQ14" s="224"/>
      <c r="ER14" s="224"/>
      <c r="ES14" s="224"/>
      <c r="ET14" s="224"/>
      <c r="EU14" s="224"/>
      <c r="EV14" s="224"/>
      <c r="EW14" s="224"/>
      <c r="EX14" s="224"/>
      <c r="EY14" s="224"/>
      <c r="EZ14" s="224"/>
      <c r="FA14" s="224"/>
      <c r="FB14" s="224"/>
      <c r="FC14" s="224"/>
      <c r="FD14" s="224"/>
    </row>
    <row r="15" spans="1:160" s="968" customFormat="1" ht="9" customHeight="1">
      <c r="A15" s="963"/>
      <c r="B15" s="964"/>
      <c r="C15" s="2151"/>
      <c r="D15" s="2143"/>
      <c r="E15" s="2151"/>
      <c r="F15" s="2143"/>
      <c r="G15" s="1888"/>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24"/>
      <c r="DI15" s="224"/>
      <c r="DJ15" s="224"/>
      <c r="DK15" s="224"/>
      <c r="DL15" s="224"/>
      <c r="DM15" s="224"/>
      <c r="DN15" s="224"/>
      <c r="DO15" s="224"/>
      <c r="DP15" s="224"/>
      <c r="DQ15" s="224"/>
      <c r="DR15" s="224"/>
      <c r="DS15" s="224"/>
      <c r="DT15" s="224"/>
      <c r="DU15" s="224"/>
      <c r="DV15" s="224"/>
      <c r="DW15" s="224"/>
      <c r="DX15" s="224"/>
      <c r="DY15" s="224"/>
      <c r="DZ15" s="224"/>
      <c r="EA15" s="224"/>
      <c r="EB15" s="224"/>
      <c r="EC15" s="224"/>
      <c r="ED15" s="224"/>
      <c r="EE15" s="224"/>
      <c r="EF15" s="224"/>
      <c r="EG15" s="224"/>
      <c r="EH15" s="224"/>
      <c r="EI15" s="224"/>
      <c r="EJ15" s="224"/>
      <c r="EK15" s="224"/>
      <c r="EL15" s="224"/>
      <c r="EM15" s="224"/>
      <c r="EN15" s="224"/>
      <c r="EO15" s="224"/>
      <c r="EP15" s="224"/>
      <c r="EQ15" s="224"/>
      <c r="ER15" s="224"/>
      <c r="ES15" s="224"/>
      <c r="ET15" s="224"/>
      <c r="EU15" s="224"/>
      <c r="EV15" s="224"/>
      <c r="EW15" s="224"/>
      <c r="EX15" s="224"/>
      <c r="EY15" s="224"/>
      <c r="EZ15" s="224"/>
      <c r="FA15" s="224"/>
      <c r="FB15" s="224"/>
      <c r="FC15" s="224"/>
      <c r="FD15" s="224"/>
    </row>
    <row r="16" spans="1:160" s="968" customFormat="1" ht="12.75">
      <c r="A16" s="963">
        <v>1995</v>
      </c>
      <c r="B16" s="964"/>
      <c r="C16" s="2151">
        <v>0.524</v>
      </c>
      <c r="D16" s="2143"/>
      <c r="E16" s="2151">
        <v>0.289</v>
      </c>
      <c r="F16" s="2143"/>
      <c r="G16" s="1888">
        <v>0.187</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c r="DE16" s="224"/>
      <c r="DF16" s="224"/>
      <c r="DG16" s="224"/>
      <c r="DH16" s="224"/>
      <c r="DI16" s="224"/>
      <c r="DJ16" s="224"/>
      <c r="DK16" s="224"/>
      <c r="DL16" s="224"/>
      <c r="DM16" s="224"/>
      <c r="DN16" s="224"/>
      <c r="DO16" s="224"/>
      <c r="DP16" s="224"/>
      <c r="DQ16" s="224"/>
      <c r="DR16" s="224"/>
      <c r="DS16" s="224"/>
      <c r="DT16" s="224"/>
      <c r="DU16" s="224"/>
      <c r="DV16" s="224"/>
      <c r="DW16" s="224"/>
      <c r="DX16" s="224"/>
      <c r="DY16" s="224"/>
      <c r="DZ16" s="224"/>
      <c r="EA16" s="224"/>
      <c r="EB16" s="224"/>
      <c r="EC16" s="224"/>
      <c r="ED16" s="224"/>
      <c r="EE16" s="224"/>
      <c r="EF16" s="224"/>
      <c r="EG16" s="224"/>
      <c r="EH16" s="224"/>
      <c r="EI16" s="224"/>
      <c r="EJ16" s="224"/>
      <c r="EK16" s="224"/>
      <c r="EL16" s="224"/>
      <c r="EM16" s="224"/>
      <c r="EN16" s="224"/>
      <c r="EO16" s="224"/>
      <c r="EP16" s="224"/>
      <c r="EQ16" s="224"/>
      <c r="ER16" s="224"/>
      <c r="ES16" s="224"/>
      <c r="ET16" s="224"/>
      <c r="EU16" s="224"/>
      <c r="EV16" s="224"/>
      <c r="EW16" s="224"/>
      <c r="EX16" s="224"/>
      <c r="EY16" s="224"/>
      <c r="EZ16" s="224"/>
      <c r="FA16" s="224"/>
      <c r="FB16" s="224"/>
      <c r="FC16" s="224"/>
      <c r="FD16" s="224"/>
    </row>
    <row r="17" spans="1:160" s="968" customFormat="1" ht="12.75">
      <c r="A17" s="963">
        <v>1996</v>
      </c>
      <c r="B17" s="964"/>
      <c r="C17" s="2151">
        <v>0.521</v>
      </c>
      <c r="D17" s="2143"/>
      <c r="E17" s="2151">
        <v>0.291</v>
      </c>
      <c r="F17" s="2143"/>
      <c r="G17" s="1888">
        <v>0.188</v>
      </c>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4"/>
      <c r="ET17" s="224"/>
      <c r="EU17" s="224"/>
      <c r="EV17" s="224"/>
      <c r="EW17" s="224"/>
      <c r="EX17" s="224"/>
      <c r="EY17" s="224"/>
      <c r="EZ17" s="224"/>
      <c r="FA17" s="224"/>
      <c r="FB17" s="224"/>
      <c r="FC17" s="224"/>
      <c r="FD17" s="224"/>
    </row>
    <row r="18" spans="1:160" s="968" customFormat="1" ht="12.75">
      <c r="A18" s="963">
        <v>1997</v>
      </c>
      <c r="B18" s="964"/>
      <c r="C18" s="2151">
        <v>0.522</v>
      </c>
      <c r="D18" s="2143"/>
      <c r="E18" s="2151">
        <v>0.289</v>
      </c>
      <c r="F18" s="2143"/>
      <c r="G18" s="1888">
        <v>0.189</v>
      </c>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row>
    <row r="19" spans="1:160" s="968" customFormat="1" ht="12.75">
      <c r="A19" s="963">
        <v>1998</v>
      </c>
      <c r="B19" s="964"/>
      <c r="C19" s="2151">
        <v>0.512</v>
      </c>
      <c r="D19" s="2143"/>
      <c r="E19" s="2151">
        <v>0.304</v>
      </c>
      <c r="F19" s="2143"/>
      <c r="G19" s="1888">
        <v>0.183</v>
      </c>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DX19" s="224"/>
      <c r="DY19" s="224"/>
      <c r="DZ19" s="224"/>
      <c r="EA19" s="224"/>
      <c r="EB19" s="224"/>
      <c r="EC19" s="224"/>
      <c r="ED19" s="224"/>
      <c r="EE19" s="224"/>
      <c r="EF19" s="224"/>
      <c r="EG19" s="224"/>
      <c r="EH19" s="224"/>
      <c r="EI19" s="224"/>
      <c r="EJ19" s="224"/>
      <c r="EK19" s="224"/>
      <c r="EL19" s="224"/>
      <c r="EM19" s="224"/>
      <c r="EN19" s="224"/>
      <c r="EO19" s="224"/>
      <c r="EP19" s="224"/>
      <c r="EQ19" s="224"/>
      <c r="ER19" s="224"/>
      <c r="ES19" s="224"/>
      <c r="ET19" s="224"/>
      <c r="EU19" s="224"/>
      <c r="EV19" s="224"/>
      <c r="EW19" s="224"/>
      <c r="EX19" s="224"/>
      <c r="EY19" s="224"/>
      <c r="EZ19" s="224"/>
      <c r="FA19" s="224"/>
      <c r="FB19" s="224"/>
      <c r="FC19" s="224"/>
      <c r="FD19" s="224"/>
    </row>
    <row r="20" spans="1:160" s="968" customFormat="1" ht="12.75">
      <c r="A20" s="963">
        <v>1999</v>
      </c>
      <c r="B20" s="964"/>
      <c r="C20" s="2151">
        <v>0.509</v>
      </c>
      <c r="D20" s="2143"/>
      <c r="E20" s="2151">
        <v>0.305</v>
      </c>
      <c r="F20" s="2143"/>
      <c r="G20" s="1888">
        <v>0.186</v>
      </c>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row>
    <row r="21" spans="1:160" s="968" customFormat="1" ht="12.75">
      <c r="A21" s="963">
        <v>2000</v>
      </c>
      <c r="B21" s="964"/>
      <c r="C21" s="2151">
        <v>0.511</v>
      </c>
      <c r="D21" s="2143"/>
      <c r="E21" s="2151">
        <v>0.301</v>
      </c>
      <c r="F21" s="2143"/>
      <c r="G21" s="1888">
        <v>0.187</v>
      </c>
      <c r="I21" s="1889"/>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224"/>
      <c r="CO21" s="224"/>
      <c r="CP21" s="224"/>
      <c r="CQ21" s="224"/>
      <c r="CR21" s="224"/>
      <c r="CS21" s="224"/>
      <c r="CT21" s="224"/>
      <c r="CU21" s="224"/>
      <c r="CV21" s="224"/>
      <c r="CW21" s="224"/>
      <c r="CX21" s="224"/>
      <c r="CY21" s="224"/>
      <c r="CZ21" s="224"/>
      <c r="DA21" s="224"/>
      <c r="DB21" s="224"/>
      <c r="DC21" s="224"/>
      <c r="DD21" s="224"/>
      <c r="DE21" s="224"/>
      <c r="DF21" s="224"/>
      <c r="DG21" s="224"/>
      <c r="DH21" s="224"/>
      <c r="DI21" s="224"/>
      <c r="DJ21" s="224"/>
      <c r="DK21" s="224"/>
      <c r="DL21" s="224"/>
      <c r="DM21" s="224"/>
      <c r="DN21" s="224"/>
      <c r="DO21" s="224"/>
      <c r="DP21" s="224"/>
      <c r="DQ21" s="224"/>
      <c r="DR21" s="224"/>
      <c r="DS21" s="224"/>
      <c r="DT21" s="224"/>
      <c r="DU21" s="224"/>
      <c r="DV21" s="224"/>
      <c r="DW21" s="224"/>
      <c r="DX21" s="224"/>
      <c r="DY21" s="224"/>
      <c r="DZ21" s="224"/>
      <c r="EA21" s="224"/>
      <c r="EB21" s="224"/>
      <c r="EC21" s="224"/>
      <c r="ED21" s="224"/>
      <c r="EE21" s="224"/>
      <c r="EF21" s="224"/>
      <c r="EG21" s="224"/>
      <c r="EH21" s="224"/>
      <c r="EI21" s="224"/>
      <c r="EJ21" s="224"/>
      <c r="EK21" s="224"/>
      <c r="EL21" s="224"/>
      <c r="EM21" s="224"/>
      <c r="EN21" s="224"/>
      <c r="EO21" s="224"/>
      <c r="EP21" s="224"/>
      <c r="EQ21" s="224"/>
      <c r="ER21" s="224"/>
      <c r="ES21" s="224"/>
      <c r="ET21" s="224"/>
      <c r="EU21" s="224"/>
      <c r="EV21" s="224"/>
      <c r="EW21" s="224"/>
      <c r="EX21" s="224"/>
      <c r="EY21" s="224"/>
      <c r="EZ21" s="224"/>
      <c r="FA21" s="224"/>
      <c r="FB21" s="224"/>
      <c r="FC21" s="224"/>
      <c r="FD21" s="224"/>
    </row>
    <row r="22" spans="1:160" s="968" customFormat="1" ht="12.75">
      <c r="A22" s="963">
        <v>2001</v>
      </c>
      <c r="B22" s="964"/>
      <c r="C22" s="2151">
        <v>0.495</v>
      </c>
      <c r="D22" s="2143"/>
      <c r="E22" s="2151">
        <v>0.296</v>
      </c>
      <c r="F22" s="2143"/>
      <c r="G22" s="1888">
        <v>0.209</v>
      </c>
      <c r="I22" s="1889"/>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row>
    <row r="23" spans="1:160" s="968" customFormat="1" ht="12.75">
      <c r="A23" s="963">
        <v>2002</v>
      </c>
      <c r="B23" s="964"/>
      <c r="C23" s="2151">
        <v>0.481</v>
      </c>
      <c r="D23" s="2143"/>
      <c r="E23" s="2151">
        <v>0.297</v>
      </c>
      <c r="F23" s="2143"/>
      <c r="G23" s="1888">
        <v>0.222</v>
      </c>
      <c r="I23" s="1889"/>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row>
    <row r="24" spans="1:160" s="968" customFormat="1" ht="12.75">
      <c r="A24" s="963">
        <v>2003</v>
      </c>
      <c r="B24" s="964"/>
      <c r="C24" s="2151">
        <v>0.471</v>
      </c>
      <c r="D24" s="2143"/>
      <c r="E24" s="2151">
        <v>0.302</v>
      </c>
      <c r="F24" s="2143"/>
      <c r="G24" s="1888">
        <v>0.228</v>
      </c>
      <c r="I24" s="1889"/>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row>
    <row r="25" spans="1:160" s="968" customFormat="1" ht="12.75">
      <c r="A25" s="963">
        <v>2004</v>
      </c>
      <c r="B25" s="964"/>
      <c r="C25" s="2151">
        <v>0.46</v>
      </c>
      <c r="D25" s="2143"/>
      <c r="E25" s="2151">
        <v>0.308</v>
      </c>
      <c r="F25" s="2143"/>
      <c r="G25" s="1888">
        <v>0.232</v>
      </c>
      <c r="I25" s="1889"/>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row>
    <row r="26" spans="1:160" s="968" customFormat="1" ht="12.75">
      <c r="A26" s="963">
        <v>2005</v>
      </c>
      <c r="B26" s="964"/>
      <c r="C26" s="2151">
        <v>0.457</v>
      </c>
      <c r="D26" s="2143"/>
      <c r="E26" s="2151">
        <v>0.308</v>
      </c>
      <c r="F26" s="2143"/>
      <c r="G26" s="1888">
        <v>0.235</v>
      </c>
      <c r="I26" s="1889"/>
      <c r="J26" s="1890"/>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c r="DZ26" s="224"/>
      <c r="EA26" s="224"/>
      <c r="EB26" s="224"/>
      <c r="EC26" s="224"/>
      <c r="ED26" s="224"/>
      <c r="EE26" s="224"/>
      <c r="EF26" s="224"/>
      <c r="EG26" s="224"/>
      <c r="EH26" s="224"/>
      <c r="EI26" s="224"/>
      <c r="EJ26" s="224"/>
      <c r="EK26" s="224"/>
      <c r="EL26" s="224"/>
      <c r="EM26" s="224"/>
      <c r="EN26" s="224"/>
      <c r="EO26" s="224"/>
      <c r="EP26" s="224"/>
      <c r="EQ26" s="224"/>
      <c r="ER26" s="224"/>
      <c r="ES26" s="224"/>
      <c r="ET26" s="224"/>
      <c r="EU26" s="224"/>
      <c r="EV26" s="224"/>
      <c r="EW26" s="224"/>
      <c r="EX26" s="224"/>
      <c r="EY26" s="224"/>
      <c r="EZ26" s="224"/>
      <c r="FA26" s="224"/>
      <c r="FB26" s="224"/>
      <c r="FC26" s="224"/>
      <c r="FD26" s="224"/>
    </row>
    <row r="27" spans="1:160" s="968" customFormat="1" ht="12.75">
      <c r="A27" s="963">
        <v>2006</v>
      </c>
      <c r="B27" s="964"/>
      <c r="C27" s="2151">
        <v>0.453</v>
      </c>
      <c r="D27" s="2143"/>
      <c r="E27" s="2151">
        <v>0.309</v>
      </c>
      <c r="F27" s="2143"/>
      <c r="G27" s="1888">
        <v>0.238</v>
      </c>
      <c r="I27" s="1889"/>
      <c r="J27" s="1890"/>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row>
    <row r="28" spans="1:160" s="968" customFormat="1" ht="12.75">
      <c r="A28" s="963">
        <v>2007</v>
      </c>
      <c r="B28" s="964"/>
      <c r="C28" s="2151">
        <v>0.446</v>
      </c>
      <c r="D28" s="2143"/>
      <c r="E28" s="2151">
        <v>0.309</v>
      </c>
      <c r="F28" s="2143"/>
      <c r="G28" s="1888">
        <v>0.245</v>
      </c>
      <c r="I28" s="1889"/>
      <c r="J28" s="1890"/>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c r="EB28" s="224"/>
      <c r="EC28" s="224"/>
      <c r="ED28" s="224"/>
      <c r="EE28" s="224"/>
      <c r="EF28" s="224"/>
      <c r="EG28" s="224"/>
      <c r="EH28" s="224"/>
      <c r="EI28" s="224"/>
      <c r="EJ28" s="224"/>
      <c r="EK28" s="224"/>
      <c r="EL28" s="224"/>
      <c r="EM28" s="224"/>
      <c r="EN28" s="224"/>
      <c r="EO28" s="224"/>
      <c r="EP28" s="224"/>
      <c r="EQ28" s="224"/>
      <c r="ER28" s="224"/>
      <c r="ES28" s="224"/>
      <c r="ET28" s="224"/>
      <c r="EU28" s="224"/>
      <c r="EV28" s="224"/>
      <c r="EW28" s="224"/>
      <c r="EX28" s="224"/>
      <c r="EY28" s="224"/>
      <c r="EZ28" s="224"/>
      <c r="FA28" s="224"/>
      <c r="FB28" s="224"/>
      <c r="FC28" s="224"/>
      <c r="FD28" s="224"/>
    </row>
    <row r="29" spans="1:160" s="968" customFormat="1" ht="12.75">
      <c r="A29" s="963">
        <v>2008</v>
      </c>
      <c r="B29" s="964"/>
      <c r="C29" s="2151">
        <v>0.438</v>
      </c>
      <c r="D29" s="2143"/>
      <c r="E29" s="2151">
        <v>0.32</v>
      </c>
      <c r="F29" s="2143"/>
      <c r="G29" s="1888">
        <v>0.242</v>
      </c>
      <c r="I29" s="1889"/>
      <c r="J29" s="1890"/>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c r="EO29" s="224"/>
      <c r="EP29" s="224"/>
      <c r="EQ29" s="224"/>
      <c r="ER29" s="224"/>
      <c r="ES29" s="224"/>
      <c r="ET29" s="224"/>
      <c r="EU29" s="224"/>
      <c r="EV29" s="224"/>
      <c r="EW29" s="224"/>
      <c r="EX29" s="224"/>
      <c r="EY29" s="224"/>
      <c r="EZ29" s="224"/>
      <c r="FA29" s="224"/>
      <c r="FB29" s="224"/>
      <c r="FC29" s="224"/>
      <c r="FD29" s="224"/>
    </row>
    <row r="30" spans="1:160" s="968" customFormat="1" ht="12.75">
      <c r="A30" s="963">
        <v>2009</v>
      </c>
      <c r="B30" s="964"/>
      <c r="C30" s="2151">
        <v>0.413</v>
      </c>
      <c r="D30" s="2143"/>
      <c r="E30" s="2151">
        <v>0.321</v>
      </c>
      <c r="F30" s="2143"/>
      <c r="G30" s="1888">
        <v>0.267</v>
      </c>
      <c r="I30" s="1889"/>
      <c r="J30" s="1890"/>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24"/>
      <c r="DQ30" s="224"/>
      <c r="DR30" s="224"/>
      <c r="DS30" s="224"/>
      <c r="DT30" s="224"/>
      <c r="DU30" s="224"/>
      <c r="DV30" s="224"/>
      <c r="DW30" s="224"/>
      <c r="DX30" s="224"/>
      <c r="DY30" s="224"/>
      <c r="DZ30" s="224"/>
      <c r="EA30" s="224"/>
      <c r="EB30" s="224"/>
      <c r="EC30" s="224"/>
      <c r="ED30" s="224"/>
      <c r="EE30" s="224"/>
      <c r="EF30" s="224"/>
      <c r="EG30" s="224"/>
      <c r="EH30" s="224"/>
      <c r="EI30" s="224"/>
      <c r="EJ30" s="224"/>
      <c r="EK30" s="224"/>
      <c r="EL30" s="224"/>
      <c r="EM30" s="224"/>
      <c r="EN30" s="224"/>
      <c r="EO30" s="224"/>
      <c r="EP30" s="224"/>
      <c r="EQ30" s="224"/>
      <c r="ER30" s="224"/>
      <c r="ES30" s="224"/>
      <c r="ET30" s="224"/>
      <c r="EU30" s="224"/>
      <c r="EV30" s="224"/>
      <c r="EW30" s="224"/>
      <c r="EX30" s="224"/>
      <c r="EY30" s="224"/>
      <c r="EZ30" s="224"/>
      <c r="FA30" s="224"/>
      <c r="FB30" s="224"/>
      <c r="FC30" s="224"/>
      <c r="FD30" s="224"/>
    </row>
    <row r="31" spans="1:160" s="968" customFormat="1" ht="12.75">
      <c r="A31" s="963">
        <v>2010</v>
      </c>
      <c r="B31" s="964"/>
      <c r="C31" s="2151">
        <v>0.393</v>
      </c>
      <c r="D31" s="2143"/>
      <c r="E31" s="2151">
        <v>0.33</v>
      </c>
      <c r="F31" s="2143"/>
      <c r="G31" s="1888">
        <v>0.277</v>
      </c>
      <c r="I31" s="1889"/>
      <c r="J31" s="1890"/>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row>
    <row r="32" spans="1:160" s="968" customFormat="1" ht="12.75">
      <c r="A32" s="963"/>
      <c r="B32" s="964"/>
      <c r="C32" s="2143"/>
      <c r="D32" s="2143"/>
      <c r="E32" s="2143"/>
      <c r="F32" s="2143"/>
      <c r="G32" s="2150"/>
      <c r="I32" s="1889"/>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24"/>
      <c r="DN32" s="224"/>
      <c r="DO32" s="224"/>
      <c r="DP32" s="224"/>
      <c r="DQ32" s="224"/>
      <c r="DR32" s="224"/>
      <c r="DS32" s="224"/>
      <c r="DT32" s="224"/>
      <c r="DU32" s="224"/>
      <c r="DV32" s="224"/>
      <c r="DW32" s="224"/>
      <c r="DX32" s="224"/>
      <c r="DY32" s="224"/>
      <c r="DZ32" s="224"/>
      <c r="EA32" s="224"/>
      <c r="EB32" s="224"/>
      <c r="EC32" s="224"/>
      <c r="ED32" s="224"/>
      <c r="EE32" s="224"/>
      <c r="EF32" s="224"/>
      <c r="EG32" s="224"/>
      <c r="EH32" s="224"/>
      <c r="EI32" s="224"/>
      <c r="EJ32" s="224"/>
      <c r="EK32" s="224"/>
      <c r="EL32" s="224"/>
      <c r="EM32" s="224"/>
      <c r="EN32" s="224"/>
      <c r="EO32" s="224"/>
      <c r="EP32" s="224"/>
      <c r="EQ32" s="224"/>
      <c r="ER32" s="224"/>
      <c r="ES32" s="224"/>
      <c r="ET32" s="224"/>
      <c r="EU32" s="224"/>
      <c r="EV32" s="224"/>
      <c r="EW32" s="224"/>
      <c r="EX32" s="224"/>
      <c r="EY32" s="224"/>
      <c r="EZ32" s="224"/>
      <c r="FA32" s="224"/>
      <c r="FB32" s="224"/>
      <c r="FC32" s="224"/>
      <c r="FD32" s="224"/>
    </row>
    <row r="33" spans="1:160" s="968" customFormat="1" ht="0.75" customHeight="1">
      <c r="A33" s="973"/>
      <c r="B33" s="1891"/>
      <c r="C33" s="975"/>
      <c r="D33" s="974"/>
      <c r="E33" s="975"/>
      <c r="F33" s="974"/>
      <c r="G33" s="1892"/>
      <c r="I33" s="1889"/>
      <c r="J33" s="1890"/>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c r="EI33" s="224"/>
      <c r="EJ33" s="224"/>
      <c r="EK33" s="224"/>
      <c r="EL33" s="224"/>
      <c r="EM33" s="224"/>
      <c r="EN33" s="224"/>
      <c r="EO33" s="224"/>
      <c r="EP33" s="224"/>
      <c r="EQ33" s="224"/>
      <c r="ER33" s="224"/>
      <c r="ES33" s="224"/>
      <c r="ET33" s="224"/>
      <c r="EU33" s="224"/>
      <c r="EV33" s="224"/>
      <c r="EW33" s="224"/>
      <c r="EX33" s="224"/>
      <c r="EY33" s="224"/>
      <c r="EZ33" s="224"/>
      <c r="FA33" s="224"/>
      <c r="FB33" s="224"/>
      <c r="FC33" s="224"/>
      <c r="FD33" s="224"/>
    </row>
    <row r="34" spans="1:7" ht="12.75">
      <c r="A34" s="103" t="s">
        <v>978</v>
      </c>
      <c r="B34" s="1"/>
      <c r="C34" s="979"/>
      <c r="D34" s="980"/>
      <c r="E34" s="979"/>
      <c r="F34" s="979"/>
      <c r="G34" s="980"/>
    </row>
    <row r="35" spans="1:7" ht="11.25" customHeight="1">
      <c r="A35" s="103" t="s">
        <v>979</v>
      </c>
      <c r="B35" s="1"/>
      <c r="C35" s="979"/>
      <c r="D35" s="980"/>
      <c r="E35" s="979"/>
      <c r="F35" s="979"/>
      <c r="G35" s="980"/>
    </row>
    <row r="36" spans="1:8" s="1894" customFormat="1" ht="11.25" customHeight="1">
      <c r="A36" s="1805" t="s">
        <v>345</v>
      </c>
      <c r="B36" s="1893"/>
      <c r="C36" s="1893"/>
      <c r="D36" s="1893"/>
      <c r="E36" s="1893"/>
      <c r="F36" s="1893"/>
      <c r="G36" s="1893"/>
      <c r="H36" s="1893"/>
    </row>
    <row r="37" spans="1:8" s="1894" customFormat="1" ht="11.25" customHeight="1">
      <c r="A37" s="103" t="s">
        <v>980</v>
      </c>
      <c r="B37" s="1893"/>
      <c r="C37" s="1893"/>
      <c r="D37" s="1893"/>
      <c r="E37" s="1893"/>
      <c r="F37" s="1893"/>
      <c r="G37" s="1893"/>
      <c r="H37" s="1893"/>
    </row>
    <row r="38" spans="1:6" s="1948" customFormat="1" ht="10.35" customHeight="1">
      <c r="A38" s="1348" t="s">
        <v>257</v>
      </c>
      <c r="B38" s="1349"/>
      <c r="C38" s="1349"/>
      <c r="D38" s="1349"/>
      <c r="E38" s="1349"/>
      <c r="F38" s="1349"/>
    </row>
    <row r="49" ht="12.75">
      <c r="A49" t="s">
        <v>257</v>
      </c>
    </row>
  </sheetData>
  <printOptions/>
  <pageMargins left="0.7" right="0.7" top="0.75" bottom="0.75" header="0.3" footer="0.3"/>
  <pageSetup horizontalDpi="600" verticalDpi="600" orientation="portrait" r:id="rId1"/>
  <ignoredErrors>
    <ignoredError sqref="D10 F10" numberStoredAsText="1"/>
  </ignoredError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FFFF00"/>
    <pageSetUpPr fitToPage="1"/>
  </sheetPr>
  <dimension ref="A1:R49"/>
  <sheetViews>
    <sheetView workbookViewId="0" topLeftCell="A1"/>
  </sheetViews>
  <sheetFormatPr defaultColWidth="9.140625" defaultRowHeight="12.75"/>
  <cols>
    <col min="1" max="1" width="0.85546875" style="9" customWidth="1"/>
    <col min="2" max="2" width="1.57421875" style="9" customWidth="1"/>
    <col min="3" max="3" width="21.421875" style="9" customWidth="1"/>
    <col min="4" max="4" width="12.421875" style="9" customWidth="1"/>
    <col min="5" max="5" width="5.00390625" style="9" customWidth="1"/>
    <col min="6" max="6" width="8.28125" style="739" customWidth="1"/>
    <col min="7" max="7" width="14.140625" style="739" customWidth="1"/>
    <col min="8" max="8" width="4.421875" style="9" customWidth="1"/>
    <col min="9" max="9" width="2.7109375" style="9" customWidth="1"/>
    <col min="10" max="10" width="13.57421875" style="739" customWidth="1"/>
    <col min="11" max="11" width="14.140625" style="739" customWidth="1"/>
    <col min="12" max="12" width="3.00390625" style="9" customWidth="1"/>
    <col min="13" max="16384" width="9.140625" style="9" customWidth="1"/>
  </cols>
  <sheetData>
    <row r="1" spans="1:12" ht="12.75">
      <c r="A1" s="634"/>
      <c r="B1" s="635"/>
      <c r="C1" s="635"/>
      <c r="D1" s="635"/>
      <c r="E1" s="635"/>
      <c r="F1" s="1895"/>
      <c r="G1" s="1895"/>
      <c r="H1" s="635"/>
      <c r="I1" s="635"/>
      <c r="J1" s="1895"/>
      <c r="K1" s="1895"/>
      <c r="L1" s="736"/>
    </row>
    <row r="2" spans="1:12" s="13" customFormat="1" ht="22.5" customHeight="1">
      <c r="A2" s="2655" t="s">
        <v>981</v>
      </c>
      <c r="B2" s="2586"/>
      <c r="C2" s="2586"/>
      <c r="D2" s="2586"/>
      <c r="E2" s="2586"/>
      <c r="F2" s="2586"/>
      <c r="G2" s="2586"/>
      <c r="H2" s="2586"/>
      <c r="I2" s="2586"/>
      <c r="J2" s="2586"/>
      <c r="K2" s="2586"/>
      <c r="L2" s="2656"/>
    </row>
    <row r="3" spans="1:12" ht="23.25" customHeight="1">
      <c r="A3" s="2839" t="s">
        <v>122</v>
      </c>
      <c r="B3" s="2840"/>
      <c r="C3" s="2840"/>
      <c r="D3" s="2840"/>
      <c r="E3" s="2840"/>
      <c r="F3" s="2840"/>
      <c r="G3" s="2840"/>
      <c r="H3" s="2840"/>
      <c r="I3" s="2840"/>
      <c r="J3" s="2840"/>
      <c r="K3" s="2840"/>
      <c r="L3" s="2841"/>
    </row>
    <row r="4" spans="1:12" ht="23.25" customHeight="1">
      <c r="A4" s="2839" t="s">
        <v>908</v>
      </c>
      <c r="B4" s="2840"/>
      <c r="C4" s="2840"/>
      <c r="D4" s="2840"/>
      <c r="E4" s="2840"/>
      <c r="F4" s="2840"/>
      <c r="G4" s="2840"/>
      <c r="H4" s="2840"/>
      <c r="I4" s="2840"/>
      <c r="J4" s="2840"/>
      <c r="K4" s="2840"/>
      <c r="L4" s="2841"/>
    </row>
    <row r="5" spans="1:12" ht="6.75" customHeight="1">
      <c r="A5" s="1080"/>
      <c r="B5" s="11"/>
      <c r="C5" s="688"/>
      <c r="D5" s="519"/>
      <c r="E5" s="688"/>
      <c r="F5" s="1896"/>
      <c r="G5" s="1896"/>
      <c r="H5" s="688"/>
      <c r="I5" s="688"/>
      <c r="J5" s="1896"/>
      <c r="K5" s="1896"/>
      <c r="L5" s="793"/>
    </row>
    <row r="6" spans="1:12" s="37" customFormat="1" ht="24.75" customHeight="1">
      <c r="A6" s="2842" t="s">
        <v>405</v>
      </c>
      <c r="B6" s="2676"/>
      <c r="C6" s="2676"/>
      <c r="D6" s="2843"/>
      <c r="E6" s="2844" t="s">
        <v>612</v>
      </c>
      <c r="F6" s="2845"/>
      <c r="G6" s="2845"/>
      <c r="H6" s="2845"/>
      <c r="I6" s="2846" t="s">
        <v>613</v>
      </c>
      <c r="J6" s="2845"/>
      <c r="K6" s="2845"/>
      <c r="L6" s="2847"/>
    </row>
    <row r="7" spans="1:12" s="32" customFormat="1" ht="12.75">
      <c r="A7" s="1532"/>
      <c r="B7" s="1533"/>
      <c r="C7" s="1534"/>
      <c r="D7" s="1534"/>
      <c r="E7" s="1897"/>
      <c r="F7" s="1898"/>
      <c r="G7" s="1898"/>
      <c r="H7" s="1898"/>
      <c r="I7" s="1899"/>
      <c r="J7" s="1900"/>
      <c r="K7" s="1900"/>
      <c r="L7" s="1901"/>
    </row>
    <row r="8" spans="1:12" ht="13.5">
      <c r="A8" s="1902"/>
      <c r="B8" s="535"/>
      <c r="C8" s="1903"/>
      <c r="D8" s="1904"/>
      <c r="E8" s="1905"/>
      <c r="F8" s="1906"/>
      <c r="G8" s="1906"/>
      <c r="H8" s="1907"/>
      <c r="I8" s="1908"/>
      <c r="J8" s="1906"/>
      <c r="K8" s="1906"/>
      <c r="L8" s="1909"/>
    </row>
    <row r="9" spans="1:12" s="37" customFormat="1" ht="12" customHeight="1">
      <c r="A9" s="859"/>
      <c r="B9" s="1910" t="s">
        <v>982</v>
      </c>
      <c r="C9" s="1910"/>
      <c r="D9" s="1911"/>
      <c r="E9" s="1912"/>
      <c r="F9" s="1627">
        <v>9</v>
      </c>
      <c r="G9" s="1913">
        <f>F9/$F$39</f>
        <v>0.006101694915254237</v>
      </c>
      <c r="H9" s="1913"/>
      <c r="I9" s="1686"/>
      <c r="J9" s="1627">
        <v>15646</v>
      </c>
      <c r="K9" s="1913">
        <f>J9/$J$39</f>
        <v>0.0015025144501537519</v>
      </c>
      <c r="L9" s="1914"/>
    </row>
    <row r="10" spans="1:12" s="37" customFormat="1" ht="12" customHeight="1">
      <c r="A10" s="859"/>
      <c r="B10" s="1910" t="s">
        <v>983</v>
      </c>
      <c r="C10" s="1910"/>
      <c r="D10" s="1911"/>
      <c r="E10" s="1912"/>
      <c r="F10" s="1627">
        <v>9</v>
      </c>
      <c r="G10" s="1913">
        <f>F10/$F$39</f>
        <v>0.006101694915254237</v>
      </c>
      <c r="H10" s="1913"/>
      <c r="I10" s="1686"/>
      <c r="J10" s="1627">
        <v>143632</v>
      </c>
      <c r="K10" s="1913">
        <f>J10/$J$39</f>
        <v>0.01379324782720719</v>
      </c>
      <c r="L10" s="1914"/>
    </row>
    <row r="11" spans="1:12" s="37" customFormat="1" ht="12" customHeight="1">
      <c r="A11" s="859"/>
      <c r="B11" s="1910" t="s">
        <v>984</v>
      </c>
      <c r="C11" s="1910"/>
      <c r="D11" s="1911"/>
      <c r="E11" s="1912"/>
      <c r="F11" s="1627">
        <f>SUM(F12:F18)</f>
        <v>817</v>
      </c>
      <c r="G11" s="1913">
        <f>F11/$F$39</f>
        <v>0.5538983050847458</v>
      </c>
      <c r="H11" s="1913"/>
      <c r="I11" s="1686"/>
      <c r="J11" s="1627">
        <f>SUM(J12:J18)</f>
        <v>3902447</v>
      </c>
      <c r="K11" s="1913">
        <f>J11/$J$39</f>
        <v>0.3747592361280301</v>
      </c>
      <c r="L11" s="1914"/>
    </row>
    <row r="12" spans="1:18" s="1093" customFormat="1" ht="12" customHeight="1">
      <c r="A12" s="1915"/>
      <c r="B12" s="545"/>
      <c r="C12" s="866" t="s">
        <v>985</v>
      </c>
      <c r="D12" s="549"/>
      <c r="E12" s="1090"/>
      <c r="F12" s="1916">
        <v>86</v>
      </c>
      <c r="G12" s="2191">
        <f>F12/$F$39</f>
        <v>0.05830508474576271</v>
      </c>
      <c r="H12" s="1917"/>
      <c r="I12" s="1090"/>
      <c r="J12" s="1916">
        <v>720433</v>
      </c>
      <c r="K12" s="2191">
        <f>J12/$J$39</f>
        <v>0.06918451954925335</v>
      </c>
      <c r="L12" s="1918"/>
      <c r="P12" s="37"/>
      <c r="R12" s="37"/>
    </row>
    <row r="13" spans="1:18" s="1093" customFormat="1" ht="12" customHeight="1">
      <c r="A13" s="1915"/>
      <c r="B13" s="545"/>
      <c r="C13" s="866" t="s">
        <v>986</v>
      </c>
      <c r="D13" s="549"/>
      <c r="E13" s="1090"/>
      <c r="F13" s="1916">
        <v>83</v>
      </c>
      <c r="G13" s="2191">
        <f aca="true" t="shared" si="0" ref="G13:G18">F13/$F$39</f>
        <v>0.05627118644067797</v>
      </c>
      <c r="H13" s="1917"/>
      <c r="I13" s="1090"/>
      <c r="J13" s="1916">
        <v>602208</v>
      </c>
      <c r="K13" s="2191">
        <f aca="true" t="shared" si="1" ref="K13:K18">J13/$J$39</f>
        <v>0.05783115313806664</v>
      </c>
      <c r="L13" s="1918"/>
      <c r="P13" s="37"/>
      <c r="R13" s="37"/>
    </row>
    <row r="14" spans="1:18" s="1093" customFormat="1" ht="12" customHeight="1">
      <c r="A14" s="1915"/>
      <c r="B14" s="545"/>
      <c r="C14" s="866" t="s">
        <v>987</v>
      </c>
      <c r="D14" s="549"/>
      <c r="E14" s="1090"/>
      <c r="F14" s="1916">
        <v>160</v>
      </c>
      <c r="G14" s="2191">
        <f t="shared" si="0"/>
        <v>0.10847457627118644</v>
      </c>
      <c r="H14" s="1917"/>
      <c r="I14" s="1090"/>
      <c r="J14" s="1916">
        <v>405390</v>
      </c>
      <c r="K14" s="2191">
        <f t="shared" si="1"/>
        <v>0.03893035491165981</v>
      </c>
      <c r="L14" s="1918"/>
      <c r="P14" s="37"/>
      <c r="R14" s="37"/>
    </row>
    <row r="15" spans="1:18" s="1093" customFormat="1" ht="12" customHeight="1">
      <c r="A15" s="1915"/>
      <c r="B15" s="545"/>
      <c r="C15" s="866" t="s">
        <v>988</v>
      </c>
      <c r="D15" s="549"/>
      <c r="E15" s="1090"/>
      <c r="F15" s="1916">
        <v>123</v>
      </c>
      <c r="G15" s="2191">
        <f t="shared" si="0"/>
        <v>0.08338983050847458</v>
      </c>
      <c r="H15" s="1917"/>
      <c r="I15" s="1090"/>
      <c r="J15" s="1916">
        <v>803455</v>
      </c>
      <c r="K15" s="2191">
        <f t="shared" si="1"/>
        <v>0.07715727646352312</v>
      </c>
      <c r="L15" s="1918"/>
      <c r="P15" s="37"/>
      <c r="R15" s="37"/>
    </row>
    <row r="16" spans="1:18" s="1093" customFormat="1" ht="12" customHeight="1">
      <c r="A16" s="1915"/>
      <c r="B16" s="545"/>
      <c r="C16" s="866" t="s">
        <v>989</v>
      </c>
      <c r="D16" s="549"/>
      <c r="E16" s="1090"/>
      <c r="F16" s="1916">
        <v>83</v>
      </c>
      <c r="G16" s="2191">
        <f t="shared" si="0"/>
        <v>0.05627118644067797</v>
      </c>
      <c r="H16" s="1917"/>
      <c r="I16" s="1090"/>
      <c r="J16" s="1916">
        <v>480474</v>
      </c>
      <c r="K16" s="2191">
        <f t="shared" si="1"/>
        <v>0.04614081093718354</v>
      </c>
      <c r="L16" s="1918"/>
      <c r="P16" s="37"/>
      <c r="R16" s="37"/>
    </row>
    <row r="17" spans="1:18" s="1093" customFormat="1" ht="12" customHeight="1">
      <c r="A17" s="1915"/>
      <c r="B17" s="545"/>
      <c r="C17" s="866" t="s">
        <v>990</v>
      </c>
      <c r="D17" s="549"/>
      <c r="E17" s="1090"/>
      <c r="F17" s="1916">
        <v>185</v>
      </c>
      <c r="G17" s="2191">
        <f t="shared" si="0"/>
        <v>0.12542372881355932</v>
      </c>
      <c r="H17" s="1917"/>
      <c r="I17" s="1090"/>
      <c r="J17" s="1916">
        <v>534469</v>
      </c>
      <c r="K17" s="2191">
        <f t="shared" si="1"/>
        <v>0.05132605110949927</v>
      </c>
      <c r="L17" s="1918"/>
      <c r="P17" s="37"/>
      <c r="R17" s="37"/>
    </row>
    <row r="18" spans="1:18" s="1093" customFormat="1" ht="12" customHeight="1">
      <c r="A18" s="1915"/>
      <c r="B18" s="545"/>
      <c r="C18" s="866" t="s">
        <v>991</v>
      </c>
      <c r="D18" s="549"/>
      <c r="E18" s="1090"/>
      <c r="F18" s="1916">
        <v>97</v>
      </c>
      <c r="G18" s="2191">
        <f t="shared" si="0"/>
        <v>0.06576271186440678</v>
      </c>
      <c r="H18" s="1917"/>
      <c r="I18" s="1090"/>
      <c r="J18" s="1916">
        <v>356018</v>
      </c>
      <c r="K18" s="2191">
        <f t="shared" si="1"/>
        <v>0.03418907001884433</v>
      </c>
      <c r="L18" s="1918"/>
      <c r="P18" s="37"/>
      <c r="R18" s="37"/>
    </row>
    <row r="19" spans="1:12" s="37" customFormat="1" ht="13.5" customHeight="1">
      <c r="A19" s="859"/>
      <c r="B19" s="1910" t="s">
        <v>408</v>
      </c>
      <c r="C19" s="1910"/>
      <c r="D19" s="1911"/>
      <c r="E19" s="1686"/>
      <c r="F19" s="1627">
        <f>SUM(F20:F26)</f>
        <v>172</v>
      </c>
      <c r="G19" s="1913">
        <f>F19/$F$39</f>
        <v>0.11661016949152542</v>
      </c>
      <c r="H19" s="1913"/>
      <c r="I19" s="1686"/>
      <c r="J19" s="1627">
        <f>SUM(J20:J26)</f>
        <v>1181214</v>
      </c>
      <c r="K19" s="1913">
        <f aca="true" t="shared" si="2" ref="K19:K26">J19/$J$39</f>
        <v>0.1134341751069867</v>
      </c>
      <c r="L19" s="1914"/>
    </row>
    <row r="20" spans="1:18" s="1093" customFormat="1" ht="12" customHeight="1">
      <c r="A20" s="1915"/>
      <c r="B20" s="545"/>
      <c r="C20" s="866" t="s">
        <v>411</v>
      </c>
      <c r="D20" s="549"/>
      <c r="E20" s="1090"/>
      <c r="F20" s="1916">
        <v>30</v>
      </c>
      <c r="G20" s="2191">
        <f aca="true" t="shared" si="3" ref="G20:G26">F20/$F$39</f>
        <v>0.020338983050847456</v>
      </c>
      <c r="H20" s="1917"/>
      <c r="I20" s="1090"/>
      <c r="J20" s="1916">
        <v>194721</v>
      </c>
      <c r="K20" s="2191">
        <f t="shared" si="2"/>
        <v>0.018699419420196133</v>
      </c>
      <c r="L20" s="1918"/>
      <c r="P20" s="37"/>
      <c r="R20" s="37"/>
    </row>
    <row r="21" spans="1:18" s="1093" customFormat="1" ht="12" customHeight="1">
      <c r="A21" s="1915"/>
      <c r="B21" s="545"/>
      <c r="C21" s="866" t="s">
        <v>992</v>
      </c>
      <c r="D21" s="549"/>
      <c r="E21" s="1090"/>
      <c r="F21" s="1916">
        <v>8</v>
      </c>
      <c r="G21" s="2191">
        <f t="shared" si="3"/>
        <v>0.005423728813559322</v>
      </c>
      <c r="H21" s="1917"/>
      <c r="I21" s="1090"/>
      <c r="J21" s="1916">
        <v>5719</v>
      </c>
      <c r="K21" s="2191">
        <f t="shared" si="2"/>
        <v>0.0005492061958602395</v>
      </c>
      <c r="L21" s="1918"/>
      <c r="P21" s="37"/>
      <c r="R21" s="37"/>
    </row>
    <row r="22" spans="1:18" s="1093" customFormat="1" ht="12" customHeight="1">
      <c r="A22" s="1915"/>
      <c r="B22" s="545"/>
      <c r="C22" s="866" t="s">
        <v>993</v>
      </c>
      <c r="D22" s="549"/>
      <c r="E22" s="1090"/>
      <c r="F22" s="1916">
        <v>5</v>
      </c>
      <c r="G22" s="2191">
        <f t="shared" si="3"/>
        <v>0.003389830508474576</v>
      </c>
      <c r="H22" s="1917"/>
      <c r="I22" s="1090"/>
      <c r="J22" s="1916">
        <v>87829</v>
      </c>
      <c r="K22" s="2191">
        <f t="shared" si="2"/>
        <v>0.008434382055640666</v>
      </c>
      <c r="L22" s="1918"/>
      <c r="P22" s="37"/>
      <c r="R22" s="37"/>
    </row>
    <row r="23" spans="1:18" s="1093" customFormat="1" ht="12" customHeight="1">
      <c r="A23" s="1915"/>
      <c r="B23" s="545"/>
      <c r="C23" s="866" t="s">
        <v>994</v>
      </c>
      <c r="D23" s="549"/>
      <c r="E23" s="1090"/>
      <c r="F23" s="1916">
        <v>27</v>
      </c>
      <c r="G23" s="2191">
        <f t="shared" si="3"/>
        <v>0.01830508474576271</v>
      </c>
      <c r="H23" s="1917"/>
      <c r="I23" s="1090"/>
      <c r="J23" s="1916">
        <v>170496</v>
      </c>
      <c r="K23" s="2191">
        <f t="shared" si="2"/>
        <v>0.016373047660323027</v>
      </c>
      <c r="L23" s="1918"/>
      <c r="P23" s="37"/>
      <c r="R23" s="37"/>
    </row>
    <row r="24" spans="1:18" s="1093" customFormat="1" ht="12" customHeight="1">
      <c r="A24" s="1915"/>
      <c r="B24" s="545"/>
      <c r="C24" s="866" t="s">
        <v>525</v>
      </c>
      <c r="D24" s="549"/>
      <c r="E24" s="1090"/>
      <c r="F24" s="1916">
        <v>6</v>
      </c>
      <c r="G24" s="2191">
        <f t="shared" si="3"/>
        <v>0.004067796610169492</v>
      </c>
      <c r="H24" s="1917"/>
      <c r="I24" s="1090"/>
      <c r="J24" s="1916">
        <v>280255</v>
      </c>
      <c r="K24" s="2191">
        <f t="shared" si="2"/>
        <v>0.02691340836174356</v>
      </c>
      <c r="L24" s="1918"/>
      <c r="P24" s="37"/>
      <c r="R24" s="37"/>
    </row>
    <row r="25" spans="1:18" s="1093" customFormat="1" ht="12" customHeight="1">
      <c r="A25" s="1915"/>
      <c r="B25" s="545"/>
      <c r="C25" s="866" t="s">
        <v>995</v>
      </c>
      <c r="D25" s="549"/>
      <c r="E25" s="1090"/>
      <c r="F25" s="1916">
        <v>8</v>
      </c>
      <c r="G25" s="2191">
        <f t="shared" si="3"/>
        <v>0.005423728813559322</v>
      </c>
      <c r="H25" s="1917"/>
      <c r="I25" s="1090"/>
      <c r="J25" s="1916">
        <v>31989</v>
      </c>
      <c r="K25" s="2191">
        <f t="shared" si="2"/>
        <v>0.003071963105328414</v>
      </c>
      <c r="L25" s="1918"/>
      <c r="P25" s="37"/>
      <c r="R25" s="37"/>
    </row>
    <row r="26" spans="1:18" s="1093" customFormat="1" ht="12" customHeight="1">
      <c r="A26" s="1915"/>
      <c r="B26" s="545"/>
      <c r="C26" s="866" t="s">
        <v>416</v>
      </c>
      <c r="D26" s="549"/>
      <c r="E26" s="1090"/>
      <c r="F26" s="1916">
        <v>88</v>
      </c>
      <c r="G26" s="2191">
        <f t="shared" si="3"/>
        <v>0.059661016949152545</v>
      </c>
      <c r="H26" s="1917"/>
      <c r="I26" s="1090"/>
      <c r="J26" s="1916">
        <v>410205</v>
      </c>
      <c r="K26" s="2191">
        <f t="shared" si="2"/>
        <v>0.03939274830789465</v>
      </c>
      <c r="L26" s="1918"/>
      <c r="P26" s="37"/>
      <c r="R26" s="37"/>
    </row>
    <row r="27" spans="1:12" s="37" customFormat="1" ht="12" customHeight="1">
      <c r="A27" s="859"/>
      <c r="B27" s="1910" t="s">
        <v>417</v>
      </c>
      <c r="C27" s="1910"/>
      <c r="D27" s="1911"/>
      <c r="E27" s="1686"/>
      <c r="F27" s="1627">
        <f>SUM(F28:F30)</f>
        <v>145</v>
      </c>
      <c r="G27" s="1913">
        <f>F27/$F$39</f>
        <v>0.09830508474576272</v>
      </c>
      <c r="H27" s="1913"/>
      <c r="I27" s="1686"/>
      <c r="J27" s="1627">
        <f>SUM(J28:J30)</f>
        <v>1591243</v>
      </c>
      <c r="K27" s="1913">
        <f>J27/$J$39</f>
        <v>0.15281002180787462</v>
      </c>
      <c r="L27" s="1914"/>
    </row>
    <row r="28" spans="1:18" s="1093" customFormat="1" ht="12" customHeight="1">
      <c r="A28" s="1915"/>
      <c r="B28" s="545"/>
      <c r="C28" s="866" t="s">
        <v>996</v>
      </c>
      <c r="D28" s="549"/>
      <c r="E28" s="1090"/>
      <c r="F28" s="1916">
        <v>69</v>
      </c>
      <c r="G28" s="2191">
        <f>F28/$F$39</f>
        <v>0.04677966101694915</v>
      </c>
      <c r="H28" s="1917"/>
      <c r="I28" s="1090"/>
      <c r="J28" s="1916">
        <v>1414634</v>
      </c>
      <c r="K28" s="2191">
        <f>J28/$J$39</f>
        <v>0.13584993139964224</v>
      </c>
      <c r="L28" s="1918"/>
      <c r="P28" s="37"/>
      <c r="R28" s="37"/>
    </row>
    <row r="29" spans="1:18" s="1093" customFormat="1" ht="12" customHeight="1">
      <c r="A29" s="1915"/>
      <c r="B29" s="545"/>
      <c r="C29" s="866" t="s">
        <v>997</v>
      </c>
      <c r="D29" s="549"/>
      <c r="E29" s="1090"/>
      <c r="F29" s="1916">
        <v>44</v>
      </c>
      <c r="G29" s="2191">
        <f>F29/$F$39</f>
        <v>0.029830508474576273</v>
      </c>
      <c r="H29" s="1917"/>
      <c r="I29" s="1090"/>
      <c r="J29" s="1916">
        <v>113248</v>
      </c>
      <c r="K29" s="2191">
        <f>J29/$J$39</f>
        <v>0.010875415853957055</v>
      </c>
      <c r="L29" s="1918"/>
      <c r="P29" s="37"/>
      <c r="R29" s="37"/>
    </row>
    <row r="30" spans="1:18" s="1093" customFormat="1" ht="12" customHeight="1">
      <c r="A30" s="1915"/>
      <c r="B30" s="545"/>
      <c r="C30" s="866" t="s">
        <v>998</v>
      </c>
      <c r="D30" s="549"/>
      <c r="E30" s="1090"/>
      <c r="F30" s="1916">
        <v>32</v>
      </c>
      <c r="G30" s="2191">
        <f>F30/$F$39</f>
        <v>0.02169491525423729</v>
      </c>
      <c r="H30" s="1917"/>
      <c r="I30" s="1090"/>
      <c r="J30" s="1916">
        <v>63361</v>
      </c>
      <c r="K30" s="2191">
        <f>J30/$J$39</f>
        <v>0.006084674554275334</v>
      </c>
      <c r="L30" s="1918"/>
      <c r="P30" s="37"/>
      <c r="R30" s="37"/>
    </row>
    <row r="31" spans="1:18" s="1093" customFormat="1" ht="12" customHeight="1">
      <c r="A31" s="859"/>
      <c r="B31" s="1910" t="s">
        <v>420</v>
      </c>
      <c r="C31" s="1607"/>
      <c r="D31" s="1911"/>
      <c r="E31" s="1686"/>
      <c r="F31" s="1919">
        <v>28</v>
      </c>
      <c r="G31" s="1913">
        <f aca="true" t="shared" si="4" ref="G31:G38">F31/$F$39</f>
        <v>0.018983050847457626</v>
      </c>
      <c r="H31" s="1913"/>
      <c r="I31" s="1686"/>
      <c r="J31" s="1919">
        <v>184237</v>
      </c>
      <c r="K31" s="1913">
        <f aca="true" t="shared" si="5" ref="K31:K38">J31/$J$39</f>
        <v>0.017692621421000688</v>
      </c>
      <c r="L31" s="1918"/>
      <c r="P31" s="37"/>
      <c r="R31" s="37"/>
    </row>
    <row r="32" spans="1:12" s="37" customFormat="1" ht="12" customHeight="1">
      <c r="A32" s="859"/>
      <c r="B32" s="1910" t="s">
        <v>421</v>
      </c>
      <c r="C32" s="1910"/>
      <c r="D32" s="1911"/>
      <c r="E32" s="1686"/>
      <c r="F32" s="1919">
        <v>36</v>
      </c>
      <c r="G32" s="1913">
        <f t="shared" si="4"/>
        <v>0.02440677966101695</v>
      </c>
      <c r="H32" s="1913"/>
      <c r="I32" s="1686"/>
      <c r="J32" s="1919">
        <v>81674</v>
      </c>
      <c r="K32" s="1913">
        <f t="shared" si="5"/>
        <v>0.00784330596969561</v>
      </c>
      <c r="L32" s="1914"/>
    </row>
    <row r="33" spans="1:12" s="37" customFormat="1" ht="12" customHeight="1">
      <c r="A33" s="859"/>
      <c r="B33" s="1910" t="s">
        <v>422</v>
      </c>
      <c r="C33" s="1910"/>
      <c r="D33" s="1911"/>
      <c r="E33" s="1686"/>
      <c r="F33" s="1919">
        <v>87</v>
      </c>
      <c r="G33" s="1913">
        <f t="shared" si="4"/>
        <v>0.05898305084745763</v>
      </c>
      <c r="H33" s="1913"/>
      <c r="I33" s="1686"/>
      <c r="J33" s="1919">
        <v>1446911</v>
      </c>
      <c r="K33" s="1913">
        <f t="shared" si="5"/>
        <v>0.13894955168007256</v>
      </c>
      <c r="L33" s="1914"/>
    </row>
    <row r="34" spans="1:12" s="37" customFormat="1" ht="12" customHeight="1">
      <c r="A34" s="859"/>
      <c r="B34" s="1910" t="s">
        <v>424</v>
      </c>
      <c r="C34" s="1910"/>
      <c r="D34" s="1911"/>
      <c r="E34" s="1686"/>
      <c r="F34" s="1627">
        <f>SUM(F35:F38)</f>
        <v>172</v>
      </c>
      <c r="G34" s="1913">
        <f t="shared" si="4"/>
        <v>0.11661016949152542</v>
      </c>
      <c r="H34" s="1913"/>
      <c r="I34" s="1686"/>
      <c r="J34" s="1627">
        <f>SUM(J35:J38)</f>
        <v>1866207</v>
      </c>
      <c r="K34" s="1913">
        <f t="shared" si="5"/>
        <v>0.17921532560897882</v>
      </c>
      <c r="L34" s="1914"/>
    </row>
    <row r="35" spans="1:18" s="1093" customFormat="1" ht="12" customHeight="1">
      <c r="A35" s="1915"/>
      <c r="B35" s="545"/>
      <c r="C35" s="866" t="s">
        <v>999</v>
      </c>
      <c r="D35" s="549"/>
      <c r="E35" s="1090"/>
      <c r="F35" s="1916">
        <v>43</v>
      </c>
      <c r="G35" s="2191">
        <f t="shared" si="4"/>
        <v>0.029152542372881354</v>
      </c>
      <c r="H35" s="1920"/>
      <c r="I35" s="1090"/>
      <c r="J35" s="1916">
        <v>336041</v>
      </c>
      <c r="K35" s="2191">
        <f t="shared" si="5"/>
        <v>0.03227064159172421</v>
      </c>
      <c r="L35" s="1914"/>
      <c r="N35" s="37"/>
      <c r="P35" s="37"/>
      <c r="R35" s="37"/>
    </row>
    <row r="36" spans="1:18" s="1093" customFormat="1" ht="12" customHeight="1">
      <c r="A36" s="1915"/>
      <c r="B36" s="545"/>
      <c r="C36" s="866" t="s">
        <v>1000</v>
      </c>
      <c r="D36" s="549"/>
      <c r="E36" s="1090"/>
      <c r="F36" s="1916">
        <v>17</v>
      </c>
      <c r="G36" s="2191">
        <f t="shared" si="4"/>
        <v>0.01152542372881356</v>
      </c>
      <c r="H36" s="1920"/>
      <c r="I36" s="1090"/>
      <c r="J36" s="1916">
        <v>454706</v>
      </c>
      <c r="K36" s="2191">
        <f t="shared" si="5"/>
        <v>0.043666262020427705</v>
      </c>
      <c r="L36" s="1914"/>
      <c r="N36" s="37"/>
      <c r="P36" s="37"/>
      <c r="R36" s="37"/>
    </row>
    <row r="37" spans="1:18" s="1093" customFormat="1" ht="12" customHeight="1">
      <c r="A37" s="1915"/>
      <c r="B37" s="545"/>
      <c r="C37" s="866" t="s">
        <v>1001</v>
      </c>
      <c r="D37" s="549"/>
      <c r="E37" s="1090"/>
      <c r="F37" s="1916">
        <v>26</v>
      </c>
      <c r="G37" s="2191">
        <f t="shared" si="4"/>
        <v>0.017627118644067796</v>
      </c>
      <c r="H37" s="1920"/>
      <c r="I37" s="1090"/>
      <c r="J37" s="1916">
        <v>689509</v>
      </c>
      <c r="K37" s="2191">
        <f t="shared" si="5"/>
        <v>0.06621483037268716</v>
      </c>
      <c r="L37" s="1914"/>
      <c r="N37" s="37"/>
      <c r="P37" s="37"/>
      <c r="R37" s="37"/>
    </row>
    <row r="38" spans="1:18" s="1093" customFormat="1" ht="12" customHeight="1">
      <c r="A38" s="1915"/>
      <c r="B38" s="545"/>
      <c r="C38" s="866" t="s">
        <v>530</v>
      </c>
      <c r="D38" s="549"/>
      <c r="E38" s="1090"/>
      <c r="F38" s="1916">
        <v>86</v>
      </c>
      <c r="G38" s="2191">
        <f t="shared" si="4"/>
        <v>0.05830508474576271</v>
      </c>
      <c r="H38" s="1920"/>
      <c r="I38" s="1090"/>
      <c r="J38" s="1916">
        <v>385951</v>
      </c>
      <c r="K38" s="2191">
        <f t="shared" si="5"/>
        <v>0.03706359162413976</v>
      </c>
      <c r="L38" s="1914"/>
      <c r="P38" s="37"/>
      <c r="R38" s="37"/>
    </row>
    <row r="39" spans="1:14" s="37" customFormat="1" ht="12" customHeight="1">
      <c r="A39" s="1921"/>
      <c r="B39" s="1910" t="s">
        <v>262</v>
      </c>
      <c r="C39" s="1910"/>
      <c r="D39" s="1911"/>
      <c r="E39" s="1686"/>
      <c r="F39" s="1627">
        <f>SUM(F9:F11,F19,F27,F31:F34)</f>
        <v>1475</v>
      </c>
      <c r="G39" s="1913">
        <f>F39/$F$39</f>
        <v>1</v>
      </c>
      <c r="H39" s="1913"/>
      <c r="I39" s="1686"/>
      <c r="J39" s="1627">
        <f>SUM(J9:J11,J19,J27,J31:J34)</f>
        <v>10413211</v>
      </c>
      <c r="K39" s="1913">
        <f>J39/$J$39</f>
        <v>1</v>
      </c>
      <c r="L39" s="1914"/>
      <c r="N39" s="1093"/>
    </row>
    <row r="40" spans="1:12" ht="6.95" customHeight="1">
      <c r="A40" s="1097"/>
      <c r="B40" s="1098"/>
      <c r="C40" s="1099"/>
      <c r="D40" s="1100"/>
      <c r="E40" s="1101"/>
      <c r="F40" s="1922"/>
      <c r="G40" s="1922"/>
      <c r="H40" s="1102"/>
      <c r="I40" s="1103"/>
      <c r="J40" s="1922"/>
      <c r="K40" s="1922"/>
      <c r="L40" s="1923"/>
    </row>
    <row r="41" spans="1:18" s="1768" customFormat="1" ht="6.95" customHeight="1">
      <c r="A41" s="978"/>
      <c r="B41" s="146"/>
      <c r="C41" s="146"/>
      <c r="D41" s="146"/>
      <c r="E41" s="146"/>
      <c r="F41" s="1924"/>
      <c r="G41" s="1924"/>
      <c r="H41" s="146"/>
      <c r="I41" s="146"/>
      <c r="J41" s="1924"/>
      <c r="K41" s="1924"/>
      <c r="L41" s="146"/>
      <c r="M41" s="375"/>
      <c r="N41" s="375"/>
      <c r="O41" s="375"/>
      <c r="P41" s="375"/>
      <c r="Q41" s="375"/>
      <c r="R41" s="375"/>
    </row>
    <row r="42" spans="1:18" s="1768" customFormat="1" ht="12" customHeight="1">
      <c r="A42" s="1925" t="s">
        <v>544</v>
      </c>
      <c r="B42" s="1924"/>
      <c r="C42" s="1924"/>
      <c r="D42" s="1924"/>
      <c r="E42" s="219"/>
      <c r="F42" s="219"/>
      <c r="G42" s="219"/>
      <c r="H42" s="146"/>
      <c r="I42" s="219"/>
      <c r="J42" s="219"/>
      <c r="K42" s="219"/>
      <c r="L42" s="219"/>
      <c r="M42" s="375"/>
      <c r="N42" s="375"/>
      <c r="O42" s="375"/>
      <c r="P42" s="375"/>
      <c r="Q42" s="375"/>
      <c r="R42" s="375"/>
    </row>
    <row r="43" spans="1:18" s="1768" customFormat="1" ht="12" customHeight="1">
      <c r="A43" s="1805" t="s">
        <v>1002</v>
      </c>
      <c r="B43" s="1926"/>
      <c r="C43" s="710"/>
      <c r="D43" s="710"/>
      <c r="E43" s="710"/>
      <c r="F43" s="710"/>
      <c r="G43" s="710"/>
      <c r="H43" s="710"/>
      <c r="I43" s="710"/>
      <c r="J43" s="710"/>
      <c r="K43" s="710"/>
      <c r="L43" s="710"/>
      <c r="M43" s="375"/>
      <c r="N43" s="375"/>
      <c r="O43" s="375"/>
      <c r="P43" s="375"/>
      <c r="Q43" s="375"/>
      <c r="R43" s="375"/>
    </row>
    <row r="44" spans="1:12" ht="12" customHeight="1">
      <c r="A44" s="1805" t="s">
        <v>619</v>
      </c>
      <c r="B44" s="1893"/>
      <c r="C44" s="32"/>
      <c r="D44" s="32"/>
      <c r="E44" s="32"/>
      <c r="F44" s="32"/>
      <c r="G44" s="1927"/>
      <c r="H44" s="32"/>
      <c r="I44" s="32"/>
      <c r="J44" s="32"/>
      <c r="K44" s="32"/>
      <c r="L44" s="32"/>
    </row>
    <row r="45" spans="1:12" ht="12" customHeight="1">
      <c r="A45" s="9"/>
      <c r="B45" s="1805" t="s">
        <v>1003</v>
      </c>
      <c r="C45" s="1893"/>
      <c r="D45" s="1893"/>
      <c r="E45" s="1893"/>
      <c r="F45" s="1893"/>
      <c r="G45" s="1893"/>
      <c r="H45" s="1893"/>
      <c r="I45" s="1893"/>
      <c r="J45" s="1893"/>
      <c r="K45" s="1893"/>
      <c r="L45" s="1893"/>
    </row>
    <row r="46" spans="2:11" ht="12" customHeight="1">
      <c r="B46" s="1805" t="s">
        <v>1004</v>
      </c>
      <c r="G46" s="1928"/>
      <c r="H46" s="151"/>
      <c r="K46" s="1928"/>
    </row>
    <row r="48" ht="12" customHeight="1"/>
    <row r="49" spans="7:10" ht="12.75">
      <c r="G49" s="982" t="s">
        <v>257</v>
      </c>
      <c r="J49" s="739" t="s">
        <v>257</v>
      </c>
    </row>
  </sheetData>
  <mergeCells count="6">
    <mergeCell ref="A2:L2"/>
    <mergeCell ref="A3:L3"/>
    <mergeCell ref="A4:L4"/>
    <mergeCell ref="A6:D6"/>
    <mergeCell ref="E6:H6"/>
    <mergeCell ref="I6:L6"/>
  </mergeCells>
  <printOptions/>
  <pageMargins left="0.7" right="0.7" top="0.75" bottom="0.75" header="0.3" footer="0.3"/>
  <pageSetup fitToHeight="1" fitToWidth="1" horizontalDpi="600" verticalDpi="600" orientation="portrait" scale="90" r:id="rId1"/>
  <ignoredErrors>
    <ignoredError sqref="F27 H27:J27" formulaRange="1"/>
  </ignoredError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FF00"/>
    <pageSetUpPr fitToPage="1"/>
  </sheetPr>
  <dimension ref="A1:IU44"/>
  <sheetViews>
    <sheetView workbookViewId="0" topLeftCell="A1"/>
  </sheetViews>
  <sheetFormatPr defaultColWidth="9.140625" defaultRowHeight="12.75"/>
  <cols>
    <col min="1" max="3" width="19.7109375" style="9" customWidth="1"/>
    <col min="4" max="4" width="19.7109375" style="13" customWidth="1"/>
    <col min="5" max="6" width="19.7109375" style="9" customWidth="1"/>
    <col min="7" max="7" width="19.7109375" style="1768" customWidth="1"/>
    <col min="8" max="8" width="9.140625" style="1768" customWidth="1"/>
    <col min="9" max="10" width="14.421875" style="1768" bestFit="1" customWidth="1"/>
    <col min="11" max="17" width="9.140625" style="1768" customWidth="1"/>
    <col min="18" max="16384" width="9.140625" style="9" customWidth="1"/>
  </cols>
  <sheetData>
    <row r="1" spans="1:17" ht="12.75">
      <c r="A1" s="6"/>
      <c r="B1" s="7"/>
      <c r="C1" s="7"/>
      <c r="D1" s="7"/>
      <c r="E1" s="7"/>
      <c r="F1" s="7"/>
      <c r="G1" s="566"/>
      <c r="H1" s="375"/>
      <c r="I1" s="375"/>
      <c r="J1" s="375"/>
      <c r="K1" s="375"/>
      <c r="L1" s="375"/>
      <c r="M1" s="375"/>
      <c r="N1" s="375"/>
      <c r="O1" s="375"/>
      <c r="P1" s="375"/>
      <c r="Q1" s="375"/>
    </row>
    <row r="2" spans="1:17" s="13" customFormat="1" ht="23.25">
      <c r="A2" s="687" t="s">
        <v>1005</v>
      </c>
      <c r="B2" s="11"/>
      <c r="C2" s="11"/>
      <c r="D2" s="11"/>
      <c r="E2" s="11"/>
      <c r="F2" s="11"/>
      <c r="G2" s="568"/>
      <c r="H2" s="512"/>
      <c r="I2" s="512"/>
      <c r="J2" s="512"/>
      <c r="K2" s="512"/>
      <c r="L2" s="512"/>
      <c r="M2" s="512"/>
      <c r="N2" s="512"/>
      <c r="O2" s="512"/>
      <c r="P2" s="512"/>
      <c r="Q2" s="512"/>
    </row>
    <row r="3" spans="1:17" ht="20.25">
      <c r="A3" s="10" t="s">
        <v>1006</v>
      </c>
      <c r="B3" s="11"/>
      <c r="C3" s="11"/>
      <c r="D3" s="11"/>
      <c r="E3" s="11"/>
      <c r="F3" s="11"/>
      <c r="G3" s="568"/>
      <c r="H3" s="9"/>
      <c r="I3" s="9"/>
      <c r="J3" s="9"/>
      <c r="K3" s="9"/>
      <c r="L3" s="9"/>
      <c r="M3" s="9"/>
      <c r="N3" s="9"/>
      <c r="O3" s="9"/>
      <c r="P3" s="9"/>
      <c r="Q3" s="9"/>
    </row>
    <row r="4" spans="1:17" ht="20.25">
      <c r="A4" s="10" t="s">
        <v>908</v>
      </c>
      <c r="B4" s="11"/>
      <c r="C4" s="11"/>
      <c r="D4" s="11"/>
      <c r="E4" s="11"/>
      <c r="F4" s="11"/>
      <c r="G4" s="568"/>
      <c r="H4" s="9"/>
      <c r="I4" s="9"/>
      <c r="J4" s="9"/>
      <c r="K4" s="9"/>
      <c r="L4" s="9"/>
      <c r="M4" s="9"/>
      <c r="N4" s="9"/>
      <c r="O4" s="9"/>
      <c r="P4" s="9"/>
      <c r="Q4" s="9"/>
    </row>
    <row r="5" spans="1:17" ht="15" customHeight="1">
      <c r="A5" s="155"/>
      <c r="B5" s="157"/>
      <c r="C5" s="157"/>
      <c r="D5" s="157"/>
      <c r="E5" s="157"/>
      <c r="F5" s="157"/>
      <c r="G5" s="1353"/>
      <c r="H5" s="375"/>
      <c r="I5" s="375"/>
      <c r="J5" s="375"/>
      <c r="K5" s="375"/>
      <c r="L5" s="375"/>
      <c r="M5" s="375"/>
      <c r="N5" s="375"/>
      <c r="O5" s="375"/>
      <c r="P5" s="375"/>
      <c r="Q5" s="375"/>
    </row>
    <row r="6" spans="1:17" ht="9.75" customHeight="1">
      <c r="A6" s="1929"/>
      <c r="B6" s="1930"/>
      <c r="C6" s="1931"/>
      <c r="D6" s="1931"/>
      <c r="E6" s="1931"/>
      <c r="F6" s="1931"/>
      <c r="G6" s="1932"/>
      <c r="H6" s="375"/>
      <c r="I6" s="375"/>
      <c r="J6" s="375"/>
      <c r="K6" s="375"/>
      <c r="L6" s="375"/>
      <c r="M6" s="375"/>
      <c r="N6" s="375"/>
      <c r="O6" s="375"/>
      <c r="P6" s="375"/>
      <c r="Q6" s="375"/>
    </row>
    <row r="7" spans="1:17" ht="12.75" customHeight="1">
      <c r="A7" s="2533" t="s">
        <v>576</v>
      </c>
      <c r="B7" s="1933"/>
      <c r="C7" s="1528" t="s">
        <v>257</v>
      </c>
      <c r="D7" s="1934" t="s">
        <v>732</v>
      </c>
      <c r="E7" s="1935"/>
      <c r="F7" s="1935"/>
      <c r="G7" s="1936" t="s">
        <v>722</v>
      </c>
      <c r="H7" s="375"/>
      <c r="I7" s="375"/>
      <c r="J7" s="375"/>
      <c r="K7" s="375"/>
      <c r="L7" s="375"/>
      <c r="M7" s="375"/>
      <c r="N7" s="375"/>
      <c r="O7" s="375"/>
      <c r="P7" s="375"/>
      <c r="Q7" s="375"/>
    </row>
    <row r="8" spans="1:17" ht="12.75">
      <c r="A8" s="2533" t="s">
        <v>578</v>
      </c>
      <c r="B8" s="1527" t="s">
        <v>252</v>
      </c>
      <c r="C8" s="1528" t="s">
        <v>718</v>
      </c>
      <c r="D8" s="2530" t="s">
        <v>723</v>
      </c>
      <c r="E8" s="1528" t="s">
        <v>720</v>
      </c>
      <c r="F8" s="1528" t="s">
        <v>721</v>
      </c>
      <c r="G8" s="1937" t="s">
        <v>724</v>
      </c>
      <c r="H8" s="375"/>
      <c r="I8" s="375"/>
      <c r="J8" s="375"/>
      <c r="K8" s="375"/>
      <c r="L8" s="375"/>
      <c r="M8" s="375"/>
      <c r="N8" s="375"/>
      <c r="O8" s="375"/>
      <c r="P8" s="375"/>
      <c r="Q8" s="375"/>
    </row>
    <row r="9" spans="1:17" ht="12.75">
      <c r="A9" s="2533"/>
      <c r="B9" s="1938" t="s">
        <v>242</v>
      </c>
      <c r="C9" s="1939" t="s">
        <v>242</v>
      </c>
      <c r="D9" s="1940"/>
      <c r="E9" s="1941" t="s">
        <v>242</v>
      </c>
      <c r="F9" s="1939" t="s">
        <v>242</v>
      </c>
      <c r="G9" s="1942"/>
      <c r="H9" s="375"/>
      <c r="I9" s="375"/>
      <c r="J9" s="375"/>
      <c r="K9" s="375"/>
      <c r="L9" s="375"/>
      <c r="M9" s="375"/>
      <c r="N9" s="375"/>
      <c r="O9" s="375"/>
      <c r="P9" s="375"/>
      <c r="Q9" s="375"/>
    </row>
    <row r="10" spans="1:17" ht="9.95" customHeight="1">
      <c r="A10" s="1943"/>
      <c r="B10" s="1944"/>
      <c r="C10" s="1945"/>
      <c r="D10" s="1945"/>
      <c r="E10" s="1945"/>
      <c r="F10" s="1945"/>
      <c r="G10" s="1946"/>
      <c r="H10" s="375"/>
      <c r="I10" s="375"/>
      <c r="J10" s="375"/>
      <c r="K10" s="375"/>
      <c r="L10" s="375"/>
      <c r="M10" s="375"/>
      <c r="N10" s="375"/>
      <c r="O10" s="375"/>
      <c r="P10" s="375"/>
      <c r="Q10" s="375"/>
    </row>
    <row r="11" spans="1:17" ht="9.95" customHeight="1">
      <c r="A11" s="1363"/>
      <c r="B11" s="1364"/>
      <c r="C11" s="122"/>
      <c r="D11" s="189"/>
      <c r="E11" s="189"/>
      <c r="F11" s="189"/>
      <c r="G11" s="1365"/>
      <c r="H11" s="375"/>
      <c r="I11" s="375"/>
      <c r="J11" s="375"/>
      <c r="K11" s="375"/>
      <c r="L11" s="375"/>
      <c r="M11" s="375"/>
      <c r="N11" s="375"/>
      <c r="O11" s="375"/>
      <c r="P11" s="375"/>
      <c r="Q11" s="375"/>
    </row>
    <row r="12" spans="1:17" s="37" customFormat="1" ht="20.1" customHeight="1">
      <c r="A12" s="38">
        <v>1980</v>
      </c>
      <c r="B12" s="1366">
        <v>40362.555169</v>
      </c>
      <c r="C12" s="1367">
        <v>52123.017404000006</v>
      </c>
      <c r="D12" s="1368">
        <v>0.7743710394997683</v>
      </c>
      <c r="E12" s="1367">
        <v>17886.756641</v>
      </c>
      <c r="F12" s="1367">
        <v>6126.294405999997</v>
      </c>
      <c r="G12" s="2167">
        <v>0.085</v>
      </c>
      <c r="H12" s="796"/>
      <c r="I12" s="796"/>
      <c r="J12" s="796"/>
      <c r="K12" s="796"/>
      <c r="L12" s="796"/>
      <c r="M12" s="796"/>
      <c r="N12" s="796"/>
      <c r="O12" s="796"/>
      <c r="P12" s="796"/>
      <c r="Q12" s="796"/>
    </row>
    <row r="13" spans="1:17" s="37" customFormat="1" ht="9" customHeight="1">
      <c r="A13" s="38"/>
      <c r="B13" s="1369"/>
      <c r="C13" s="1369"/>
      <c r="D13" s="1368"/>
      <c r="E13" s="1369"/>
      <c r="F13" s="1369"/>
      <c r="G13" s="2167"/>
      <c r="H13" s="796"/>
      <c r="I13" s="796"/>
      <c r="J13" s="796"/>
      <c r="K13" s="796"/>
      <c r="L13" s="796"/>
      <c r="M13" s="796"/>
      <c r="N13" s="796"/>
      <c r="O13" s="796"/>
      <c r="P13" s="796"/>
      <c r="Q13" s="796"/>
    </row>
    <row r="14" spans="1:17" s="37" customFormat="1" ht="20.1" customHeight="1">
      <c r="A14" s="38">
        <v>1985</v>
      </c>
      <c r="B14" s="1369">
        <v>88181.67</v>
      </c>
      <c r="C14" s="1369">
        <v>75942.4</v>
      </c>
      <c r="D14" s="2147">
        <f>+(B14/C14)*100</f>
        <v>116.11651725518288</v>
      </c>
      <c r="E14" s="1369">
        <v>6432.32</v>
      </c>
      <c r="F14" s="1369">
        <v>18671.59</v>
      </c>
      <c r="G14" s="2167">
        <v>0.0975</v>
      </c>
      <c r="H14" s="796"/>
      <c r="I14" s="796"/>
      <c r="J14" s="796"/>
      <c r="K14" s="796"/>
      <c r="L14" s="796"/>
      <c r="M14" s="796"/>
      <c r="N14" s="796"/>
      <c r="O14" s="796"/>
      <c r="P14" s="796"/>
      <c r="Q14" s="796"/>
    </row>
    <row r="15" spans="1:17" s="37" customFormat="1" ht="9" customHeight="1">
      <c r="A15" s="38"/>
      <c r="B15" s="1369"/>
      <c r="C15" s="1369"/>
      <c r="D15" s="1368"/>
      <c r="E15" s="1369"/>
      <c r="F15" s="1369"/>
      <c r="G15" s="2152"/>
      <c r="H15" s="796"/>
      <c r="I15" s="796"/>
      <c r="J15" s="796"/>
      <c r="K15" s="796"/>
      <c r="L15" s="796"/>
      <c r="M15" s="796"/>
      <c r="N15" s="796"/>
      <c r="O15" s="796"/>
      <c r="P15" s="796"/>
      <c r="Q15" s="796"/>
    </row>
    <row r="16" spans="1:17" s="37" customFormat="1" ht="15" customHeight="1">
      <c r="A16" s="38">
        <v>1990</v>
      </c>
      <c r="B16" s="1369">
        <v>166348.16</v>
      </c>
      <c r="C16" s="1369">
        <v>156148.85</v>
      </c>
      <c r="D16" s="2147">
        <f aca="true" t="shared" si="0" ref="D16:D36">+(B16/C16)*100</f>
        <v>106.53178681751419</v>
      </c>
      <c r="E16" s="1369">
        <v>11573.93</v>
      </c>
      <c r="F16" s="1369">
        <v>21773.24</v>
      </c>
      <c r="G16" s="2167">
        <v>0.0725</v>
      </c>
      <c r="H16" s="796"/>
      <c r="I16" s="796"/>
      <c r="J16" s="796"/>
      <c r="K16" s="796"/>
      <c r="L16" s="796"/>
      <c r="M16" s="796"/>
      <c r="N16" s="796"/>
      <c r="O16" s="796"/>
      <c r="P16" s="796"/>
      <c r="Q16" s="796"/>
    </row>
    <row r="17" spans="1:17" s="37" customFormat="1" ht="15" customHeight="1">
      <c r="A17" s="38">
        <v>1991</v>
      </c>
      <c r="B17" s="1369">
        <v>165734.18</v>
      </c>
      <c r="C17" s="1369">
        <v>160370.18</v>
      </c>
      <c r="D17" s="2147">
        <f t="shared" si="0"/>
        <v>103.34476147622955</v>
      </c>
      <c r="E17" s="1369">
        <v>13067.89</v>
      </c>
      <c r="F17" s="1369">
        <v>18431.89</v>
      </c>
      <c r="G17" s="2167">
        <v>0.0725</v>
      </c>
      <c r="H17" s="796"/>
      <c r="I17" s="796"/>
      <c r="J17" s="796"/>
      <c r="K17" s="796"/>
      <c r="L17" s="796"/>
      <c r="M17" s="796"/>
      <c r="N17" s="796"/>
      <c r="O17" s="796"/>
      <c r="P17" s="796"/>
      <c r="Q17" s="796"/>
    </row>
    <row r="18" spans="1:17" s="37" customFormat="1" ht="15" customHeight="1">
      <c r="A18" s="38">
        <v>1992</v>
      </c>
      <c r="B18" s="1369">
        <v>184670.42</v>
      </c>
      <c r="C18" s="1369">
        <v>187828.8</v>
      </c>
      <c r="D18" s="2147">
        <f t="shared" si="0"/>
        <v>98.31847938122377</v>
      </c>
      <c r="E18" s="1369">
        <v>17834.51</v>
      </c>
      <c r="F18" s="1369">
        <v>14676.13</v>
      </c>
      <c r="G18" s="2167">
        <v>0.0625</v>
      </c>
      <c r="H18" s="796"/>
      <c r="I18" s="796"/>
      <c r="J18" s="796"/>
      <c r="K18" s="796"/>
      <c r="L18" s="796"/>
      <c r="M18" s="796"/>
      <c r="N18" s="796"/>
      <c r="O18" s="796"/>
      <c r="P18" s="796"/>
      <c r="Q18" s="796"/>
    </row>
    <row r="19" spans="1:17" s="37" customFormat="1" ht="15" customHeight="1">
      <c r="A19" s="38">
        <v>1993</v>
      </c>
      <c r="B19" s="1369">
        <v>197460.92</v>
      </c>
      <c r="C19" s="1369">
        <v>202176.59</v>
      </c>
      <c r="D19" s="2147">
        <f t="shared" si="0"/>
        <v>97.66754894817447</v>
      </c>
      <c r="E19" s="1369">
        <v>19864.15</v>
      </c>
      <c r="F19" s="1369">
        <v>15148.48</v>
      </c>
      <c r="G19" s="2167">
        <v>0.064</v>
      </c>
      <c r="H19" s="796"/>
      <c r="I19" s="796"/>
      <c r="J19" s="796"/>
      <c r="K19" s="796"/>
      <c r="L19" s="796"/>
      <c r="M19" s="796"/>
      <c r="N19" s="796"/>
      <c r="O19" s="796"/>
      <c r="P19" s="796"/>
      <c r="Q19" s="796"/>
    </row>
    <row r="20" spans="1:17" s="37" customFormat="1" ht="15" customHeight="1">
      <c r="A20" s="38">
        <v>1994</v>
      </c>
      <c r="B20" s="1369">
        <v>206625.21</v>
      </c>
      <c r="C20" s="1369">
        <v>225981.64</v>
      </c>
      <c r="D20" s="2147">
        <f t="shared" si="0"/>
        <v>91.43451211346195</v>
      </c>
      <c r="E20" s="1369">
        <v>29193.09</v>
      </c>
      <c r="F20" s="1369">
        <v>9836.66</v>
      </c>
      <c r="G20" s="2167">
        <v>0.0565</v>
      </c>
      <c r="H20" s="796"/>
      <c r="I20" s="796"/>
      <c r="J20" s="796"/>
      <c r="K20" s="796"/>
      <c r="L20" s="796"/>
      <c r="M20" s="796"/>
      <c r="N20" s="796"/>
      <c r="O20" s="796"/>
      <c r="P20" s="796"/>
      <c r="Q20" s="796"/>
    </row>
    <row r="21" spans="1:17" s="37" customFormat="1" ht="15" customHeight="1">
      <c r="A21" s="38">
        <v>1995</v>
      </c>
      <c r="B21" s="1369">
        <v>209947.18</v>
      </c>
      <c r="C21" s="1369">
        <v>218457.71</v>
      </c>
      <c r="D21" s="2147">
        <f t="shared" si="0"/>
        <v>96.10426658779862</v>
      </c>
      <c r="E21" s="1369">
        <v>22726.48</v>
      </c>
      <c r="F21" s="1369">
        <v>14215.95</v>
      </c>
      <c r="G21" s="2167">
        <v>0.0715</v>
      </c>
      <c r="H21" s="796"/>
      <c r="I21" s="796"/>
      <c r="J21" s="796"/>
      <c r="K21" s="796"/>
      <c r="L21" s="796"/>
      <c r="M21" s="796"/>
      <c r="N21" s="796"/>
      <c r="O21" s="796"/>
      <c r="P21" s="796"/>
      <c r="Q21" s="796"/>
    </row>
    <row r="22" spans="1:17" s="37" customFormat="1" ht="15" customHeight="1">
      <c r="A22" s="38">
        <v>1996</v>
      </c>
      <c r="B22" s="1369">
        <v>238571.03</v>
      </c>
      <c r="C22" s="1369">
        <v>270551.15</v>
      </c>
      <c r="D22" s="2147">
        <f t="shared" si="0"/>
        <v>88.17963996826478</v>
      </c>
      <c r="E22" s="1369">
        <v>40018.81</v>
      </c>
      <c r="F22" s="1369">
        <v>8038.69</v>
      </c>
      <c r="G22" s="2167">
        <v>0.053</v>
      </c>
      <c r="H22" s="796"/>
      <c r="I22" s="796"/>
      <c r="J22" s="796"/>
      <c r="K22" s="796"/>
      <c r="L22" s="796"/>
      <c r="M22" s="796"/>
      <c r="N22" s="796"/>
      <c r="O22" s="796"/>
      <c r="P22" s="796"/>
      <c r="Q22" s="796"/>
    </row>
    <row r="23" spans="1:17" s="37" customFormat="1" ht="15" customHeight="1">
      <c r="A23" s="38">
        <v>1997</v>
      </c>
      <c r="B23" s="1369">
        <v>268471</v>
      </c>
      <c r="C23" s="1369">
        <v>287569</v>
      </c>
      <c r="D23" s="2147">
        <f t="shared" si="0"/>
        <v>93.35881127659796</v>
      </c>
      <c r="E23" s="1369">
        <v>32549</v>
      </c>
      <c r="F23" s="1369">
        <v>13452</v>
      </c>
      <c r="G23" s="2167">
        <v>0.058</v>
      </c>
      <c r="H23" s="796"/>
      <c r="I23" s="1370"/>
      <c r="J23" s="796"/>
      <c r="K23" s="796"/>
      <c r="L23" s="796"/>
      <c r="M23" s="796"/>
      <c r="N23" s="796"/>
      <c r="O23" s="796"/>
      <c r="P23" s="796"/>
      <c r="Q23" s="796"/>
    </row>
    <row r="24" spans="1:17" s="37" customFormat="1" ht="15" customHeight="1">
      <c r="A24" s="38">
        <v>1998</v>
      </c>
      <c r="B24" s="1369">
        <v>304158</v>
      </c>
      <c r="C24" s="1369">
        <v>331017</v>
      </c>
      <c r="D24" s="2147">
        <f t="shared" si="0"/>
        <v>91.88591522489781</v>
      </c>
      <c r="E24" s="1369">
        <v>39497</v>
      </c>
      <c r="F24" s="1369">
        <v>12638</v>
      </c>
      <c r="G24" s="2167">
        <v>0.054</v>
      </c>
      <c r="H24" s="796"/>
      <c r="I24" s="1370"/>
      <c r="J24" s="796"/>
      <c r="K24" s="796"/>
      <c r="L24" s="796"/>
      <c r="M24" s="796"/>
      <c r="N24" s="796"/>
      <c r="O24" s="796"/>
      <c r="P24" s="796"/>
      <c r="Q24" s="796"/>
    </row>
    <row r="25" spans="1:17" s="37" customFormat="1" ht="15" customHeight="1">
      <c r="A25" s="38">
        <v>1999</v>
      </c>
      <c r="B25" s="1369">
        <v>320704.23</v>
      </c>
      <c r="C25" s="1369">
        <v>351020.53</v>
      </c>
      <c r="D25" s="2147">
        <f t="shared" si="0"/>
        <v>91.3633826488724</v>
      </c>
      <c r="E25" s="1369">
        <v>44378.9</v>
      </c>
      <c r="F25" s="1369">
        <v>14062.59</v>
      </c>
      <c r="G25" s="2167">
        <v>0.053</v>
      </c>
      <c r="H25" s="796"/>
      <c r="I25" s="1370"/>
      <c r="J25" s="796"/>
      <c r="K25" s="796"/>
      <c r="L25" s="796"/>
      <c r="M25" s="796"/>
      <c r="N25" s="796"/>
      <c r="O25" s="796"/>
      <c r="P25" s="796"/>
      <c r="Q25" s="796"/>
    </row>
    <row r="26" spans="1:17" s="37" customFormat="1" ht="15" customHeight="1">
      <c r="A26" s="38">
        <v>2000</v>
      </c>
      <c r="B26" s="1369">
        <v>356659.09</v>
      </c>
      <c r="C26" s="1369">
        <v>339740.86</v>
      </c>
      <c r="D26" s="2147">
        <f t="shared" si="0"/>
        <v>104.97974544480758</v>
      </c>
      <c r="E26" s="1369">
        <v>21135.28</v>
      </c>
      <c r="F26" s="1369">
        <v>38053.5</v>
      </c>
      <c r="G26" s="2167">
        <v>0.07</v>
      </c>
      <c r="H26" s="796"/>
      <c r="I26" s="1370"/>
      <c r="J26" s="796"/>
      <c r="K26" s="796"/>
      <c r="L26" s="796"/>
      <c r="M26" s="796"/>
      <c r="N26" s="796"/>
      <c r="O26" s="796"/>
      <c r="P26" s="796"/>
      <c r="Q26" s="796"/>
    </row>
    <row r="27" spans="1:17" s="37" customFormat="1" ht="15" customHeight="1">
      <c r="A27" s="38">
        <v>2001</v>
      </c>
      <c r="B27" s="1369">
        <v>351108.33</v>
      </c>
      <c r="C27" s="1369">
        <v>385271.77</v>
      </c>
      <c r="D27" s="2147">
        <f t="shared" si="0"/>
        <v>91.13263865660336</v>
      </c>
      <c r="E27" s="1369">
        <v>48411.96</v>
      </c>
      <c r="F27" s="1369">
        <v>14248.52</v>
      </c>
      <c r="G27" s="2167">
        <v>0.064</v>
      </c>
      <c r="H27" s="796"/>
      <c r="I27" s="2889"/>
      <c r="J27" s="796"/>
      <c r="K27" s="796"/>
      <c r="L27" s="796"/>
      <c r="M27" s="796"/>
      <c r="N27" s="796"/>
      <c r="O27" s="796"/>
      <c r="P27" s="796"/>
      <c r="Q27" s="796"/>
    </row>
    <row r="28" spans="1:17" s="37" customFormat="1" ht="15" customHeight="1">
      <c r="A28" s="38">
        <v>2002</v>
      </c>
      <c r="B28" s="1369">
        <v>330104.13</v>
      </c>
      <c r="C28" s="1369">
        <v>429329.07</v>
      </c>
      <c r="D28" s="2147">
        <f t="shared" si="0"/>
        <v>76.88837143033432</v>
      </c>
      <c r="E28" s="1369">
        <v>102469.44</v>
      </c>
      <c r="F28" s="1369">
        <v>3244.5</v>
      </c>
      <c r="G28" s="2167">
        <v>0.057</v>
      </c>
      <c r="H28" s="796"/>
      <c r="I28" s="2889"/>
      <c r="J28" s="796"/>
      <c r="K28" s="796"/>
      <c r="L28" s="796"/>
      <c r="M28" s="796"/>
      <c r="N28" s="796"/>
      <c r="O28" s="796"/>
      <c r="P28" s="796"/>
      <c r="Q28" s="796"/>
    </row>
    <row r="29" spans="1:17" s="37" customFormat="1" ht="15" customHeight="1">
      <c r="A29" s="38">
        <v>2003</v>
      </c>
      <c r="B29" s="1369">
        <v>308678.36</v>
      </c>
      <c r="C29" s="1369">
        <v>486844.87</v>
      </c>
      <c r="D29" s="2147">
        <f t="shared" si="0"/>
        <v>63.40384361038866</v>
      </c>
      <c r="E29" s="1369">
        <v>178914.92</v>
      </c>
      <c r="F29" s="1369">
        <v>748</v>
      </c>
      <c r="G29" s="2167">
        <v>0.05</v>
      </c>
      <c r="H29" s="796"/>
      <c r="I29" s="2889"/>
      <c r="J29" s="796"/>
      <c r="K29" s="796"/>
      <c r="L29" s="796"/>
      <c r="M29" s="796"/>
      <c r="N29" s="796"/>
      <c r="O29" s="796"/>
      <c r="P29" s="796"/>
      <c r="Q29" s="796"/>
    </row>
    <row r="30" spans="1:17" s="37" customFormat="1" ht="15" customHeight="1">
      <c r="A30" s="38">
        <v>2004</v>
      </c>
      <c r="B30" s="1369">
        <v>347471</v>
      </c>
      <c r="C30" s="1369">
        <v>556018</v>
      </c>
      <c r="D30" s="2147">
        <f t="shared" si="0"/>
        <v>62.49276102572219</v>
      </c>
      <c r="E30" s="1369">
        <v>209181</v>
      </c>
      <c r="F30" s="1369">
        <v>634.2298</v>
      </c>
      <c r="G30" s="2167">
        <v>0.04</v>
      </c>
      <c r="H30" s="796"/>
      <c r="I30" s="2889"/>
      <c r="J30" s="796"/>
      <c r="K30" s="796"/>
      <c r="L30" s="796"/>
      <c r="M30" s="796"/>
      <c r="N30" s="796"/>
      <c r="O30" s="796"/>
      <c r="P30" s="796"/>
      <c r="Q30" s="796"/>
    </row>
    <row r="31" spans="1:17" ht="15" customHeight="1">
      <c r="A31" s="38">
        <v>2005</v>
      </c>
      <c r="B31" s="1371">
        <v>372403.74</v>
      </c>
      <c r="C31" s="1369">
        <v>598551.01</v>
      </c>
      <c r="D31" s="2147">
        <f t="shared" si="0"/>
        <v>62.21754433260417</v>
      </c>
      <c r="E31" s="1369">
        <v>226716.56</v>
      </c>
      <c r="F31" s="1369">
        <v>569.07</v>
      </c>
      <c r="G31" s="2167">
        <v>0.039</v>
      </c>
      <c r="H31" s="375"/>
      <c r="I31" s="2890"/>
      <c r="J31" s="2890"/>
      <c r="K31" s="375"/>
      <c r="L31" s="375"/>
      <c r="M31" s="375"/>
      <c r="N31" s="375"/>
      <c r="O31" s="375"/>
      <c r="P31" s="375"/>
      <c r="Q31" s="375"/>
    </row>
    <row r="32" spans="1:17" ht="15" customHeight="1">
      <c r="A32" s="38">
        <v>2006</v>
      </c>
      <c r="B32" s="1371">
        <v>388962</v>
      </c>
      <c r="C32" s="1369">
        <v>588629</v>
      </c>
      <c r="D32" s="2147">
        <f t="shared" si="0"/>
        <v>66.07931311573164</v>
      </c>
      <c r="E32" s="1369">
        <v>200701</v>
      </c>
      <c r="F32" s="1369">
        <v>1034</v>
      </c>
      <c r="G32" s="2167">
        <v>0.045</v>
      </c>
      <c r="H32" s="375"/>
      <c r="I32" s="2890"/>
      <c r="J32" s="2890"/>
      <c r="K32" s="375"/>
      <c r="L32" s="375"/>
      <c r="M32" s="375"/>
      <c r="N32" s="375"/>
      <c r="O32" s="375"/>
      <c r="P32" s="375"/>
      <c r="Q32" s="375"/>
    </row>
    <row r="33" spans="1:17" ht="15.75" customHeight="1">
      <c r="A33" s="38">
        <v>2007</v>
      </c>
      <c r="B33" s="1371">
        <v>430090.72</v>
      </c>
      <c r="C33" s="1369">
        <v>621288.67</v>
      </c>
      <c r="D33" s="2147">
        <f t="shared" si="0"/>
        <v>69.22558558809708</v>
      </c>
      <c r="E33" s="1369">
        <v>192848.62</v>
      </c>
      <c r="F33" s="1369">
        <v>1650.67</v>
      </c>
      <c r="G33" s="2167">
        <v>0.0499</v>
      </c>
      <c r="H33" s="375"/>
      <c r="I33" s="375"/>
      <c r="J33" s="375"/>
      <c r="K33" s="375"/>
      <c r="L33" s="375"/>
      <c r="M33" s="375"/>
      <c r="N33" s="375"/>
      <c r="O33" s="375"/>
      <c r="P33" s="375"/>
      <c r="Q33" s="375"/>
    </row>
    <row r="34" spans="1:17" ht="15.75" customHeight="1">
      <c r="A34" s="38">
        <v>2008</v>
      </c>
      <c r="B34" s="1371">
        <v>440131.52</v>
      </c>
      <c r="C34" s="1369">
        <v>648068.57</v>
      </c>
      <c r="D34" s="2147">
        <f t="shared" si="0"/>
        <v>67.91434431081885</v>
      </c>
      <c r="E34" s="1369">
        <v>210166.68</v>
      </c>
      <c r="F34" s="1369">
        <v>2229.63</v>
      </c>
      <c r="G34" s="2167">
        <v>0.0537</v>
      </c>
      <c r="H34" s="375"/>
      <c r="I34" s="375"/>
      <c r="J34" s="375"/>
      <c r="K34" s="375"/>
      <c r="L34" s="375"/>
      <c r="M34" s="375"/>
      <c r="N34" s="375"/>
      <c r="O34" s="375"/>
      <c r="P34" s="375"/>
      <c r="Q34" s="375"/>
    </row>
    <row r="35" spans="1:17" ht="15.75" customHeight="1">
      <c r="A35" s="38">
        <v>2009</v>
      </c>
      <c r="B35" s="1371">
        <v>326939.83</v>
      </c>
      <c r="C35" s="1369">
        <v>672513</v>
      </c>
      <c r="D35" s="2147">
        <f>+(B35/C35)*100</f>
        <v>48.614648341370355</v>
      </c>
      <c r="E35" s="1369">
        <v>345788</v>
      </c>
      <c r="F35" s="1369">
        <v>214.92</v>
      </c>
      <c r="G35" s="2167">
        <v>0.0538</v>
      </c>
      <c r="H35" s="375"/>
      <c r="I35" s="375"/>
      <c r="J35" s="375"/>
      <c r="K35" s="375"/>
      <c r="L35" s="375"/>
      <c r="M35" s="375"/>
      <c r="N35" s="375"/>
      <c r="O35" s="375"/>
      <c r="P35" s="375"/>
      <c r="Q35" s="375"/>
    </row>
    <row r="36" spans="1:17" ht="15.75" customHeight="1" thickBot="1">
      <c r="A36" s="1372">
        <v>2010</v>
      </c>
      <c r="B36" s="1373">
        <v>366332.51</v>
      </c>
      <c r="C36" s="1374">
        <v>756999.09</v>
      </c>
      <c r="D36" s="2148">
        <f t="shared" si="0"/>
        <v>48.39272792256593</v>
      </c>
      <c r="E36" s="1374">
        <v>391026.87</v>
      </c>
      <c r="F36" s="1374">
        <v>360.297</v>
      </c>
      <c r="G36" s="2185">
        <v>0.0452</v>
      </c>
      <c r="H36" s="375"/>
      <c r="I36" s="375"/>
      <c r="J36" s="375"/>
      <c r="K36" s="375"/>
      <c r="L36" s="375"/>
      <c r="M36" s="375"/>
      <c r="N36" s="375"/>
      <c r="O36" s="375"/>
      <c r="P36" s="375"/>
      <c r="Q36" s="375"/>
    </row>
    <row r="37" spans="2:17" ht="19.5" customHeight="1">
      <c r="B37" s="978"/>
      <c r="C37" s="978"/>
      <c r="D37" s="978"/>
      <c r="E37" s="146"/>
      <c r="F37" s="146"/>
      <c r="G37" s="146"/>
      <c r="H37" s="146"/>
      <c r="I37" s="146"/>
      <c r="J37" s="151"/>
      <c r="K37" s="9"/>
      <c r="L37" s="375"/>
      <c r="M37" s="375"/>
      <c r="N37" s="375"/>
      <c r="O37" s="9"/>
      <c r="P37" s="9"/>
      <c r="Q37" s="9"/>
    </row>
    <row r="38" spans="1:255" ht="9.95" customHeight="1">
      <c r="A38" s="103" t="s">
        <v>1007</v>
      </c>
      <c r="B38" s="103"/>
      <c r="C38" s="103"/>
      <c r="D38" s="103"/>
      <c r="E38" s="103"/>
      <c r="F38" s="1947"/>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c r="IP38" s="103"/>
      <c r="IQ38" s="103"/>
      <c r="IR38" s="103"/>
      <c r="IS38" s="103"/>
      <c r="IT38" s="103"/>
      <c r="IU38" s="103"/>
    </row>
    <row r="39" spans="1:255" ht="9.95" customHeight="1">
      <c r="A39" s="1348" t="s">
        <v>1008</v>
      </c>
      <c r="B39" s="103"/>
      <c r="C39" s="103"/>
      <c r="D39" s="103"/>
      <c r="E39" s="103"/>
      <c r="F39" s="1947"/>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c r="IP39" s="103"/>
      <c r="IQ39" s="103"/>
      <c r="IR39" s="103"/>
      <c r="IS39" s="103"/>
      <c r="IT39" s="103"/>
      <c r="IU39" s="103"/>
    </row>
    <row r="40" spans="1:7" s="1948" customFormat="1" ht="10.35" customHeight="1">
      <c r="A40" s="1348" t="s">
        <v>244</v>
      </c>
      <c r="B40" s="1349"/>
      <c r="C40" s="1349"/>
      <c r="D40" s="1349"/>
      <c r="E40" s="1349"/>
      <c r="F40" s="1349"/>
      <c r="G40" s="1349"/>
    </row>
    <row r="41" spans="1:7" s="1948" customFormat="1" ht="10.35" customHeight="1">
      <c r="A41" s="1348" t="s">
        <v>1009</v>
      </c>
      <c r="B41" s="1349"/>
      <c r="C41" s="1349"/>
      <c r="D41" s="1349"/>
      <c r="E41" s="1349"/>
      <c r="F41" s="1947"/>
      <c r="G41" s="1349"/>
    </row>
    <row r="42" spans="1:17" ht="9.95" customHeight="1">
      <c r="A42" s="1348" t="s">
        <v>1010</v>
      </c>
      <c r="B42" s="375"/>
      <c r="C42" s="375"/>
      <c r="D42" s="512"/>
      <c r="E42" s="375"/>
      <c r="F42" s="375"/>
      <c r="G42" s="375"/>
      <c r="H42" s="375"/>
      <c r="I42" s="375"/>
      <c r="J42" s="375"/>
      <c r="K42" s="375"/>
      <c r="L42" s="375"/>
      <c r="M42" s="375"/>
      <c r="N42" s="375"/>
      <c r="O42" s="375"/>
      <c r="P42" s="375"/>
      <c r="Q42" s="375"/>
    </row>
    <row r="43" spans="1:17" ht="9.95" customHeight="1">
      <c r="A43" s="1348" t="s">
        <v>1011</v>
      </c>
      <c r="B43" s="375"/>
      <c r="C43" s="375"/>
      <c r="D43" s="512"/>
      <c r="E43" s="375"/>
      <c r="F43" s="375"/>
      <c r="G43" s="375"/>
      <c r="H43" s="375"/>
      <c r="I43" s="375"/>
      <c r="J43" s="375"/>
      <c r="K43" s="375"/>
      <c r="L43" s="375"/>
      <c r="M43" s="375"/>
      <c r="N43" s="375"/>
      <c r="O43" s="375"/>
      <c r="P43" s="375"/>
      <c r="Q43" s="375"/>
    </row>
    <row r="44" spans="1:17" ht="12.75">
      <c r="A44" s="375"/>
      <c r="B44" s="375"/>
      <c r="C44" s="375"/>
      <c r="D44" s="512"/>
      <c r="E44" s="2890"/>
      <c r="F44" s="375"/>
      <c r="G44" s="375"/>
      <c r="H44" s="375"/>
      <c r="I44" s="375"/>
      <c r="J44" s="375"/>
      <c r="K44" s="375"/>
      <c r="L44" s="375"/>
      <c r="M44" s="375"/>
      <c r="N44" s="375"/>
      <c r="O44" s="375"/>
      <c r="P44" s="375"/>
      <c r="Q44" s="375"/>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printOptions/>
  <pageMargins left="0.7" right="0.7" top="0.75" bottom="0.75" header="0.3" footer="0.3"/>
  <pageSetup fitToHeight="1" fitToWidth="1" horizontalDpi="600" verticalDpi="600" orientation="landscape" scale="84" r:id="rId1"/>
  <ignoredErrors>
    <ignoredError sqref="G15" numberStoredAsText="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FFFF00"/>
    <pageSetUpPr fitToPage="1"/>
  </sheetPr>
  <dimension ref="A1:HW45"/>
  <sheetViews>
    <sheetView workbookViewId="0" topLeftCell="A1">
      <selection activeCell="G4" sqref="G4"/>
    </sheetView>
  </sheetViews>
  <sheetFormatPr defaultColWidth="9.140625" defaultRowHeight="12.75"/>
  <cols>
    <col min="1" max="4" width="21.57421875" style="9" customWidth="1"/>
    <col min="5" max="5" width="21.57421875" style="13" customWidth="1"/>
    <col min="6" max="6" width="21.57421875" style="1768" customWidth="1"/>
    <col min="7" max="7" width="9.140625" style="9" customWidth="1"/>
    <col min="8" max="8" width="14.421875" style="9" bestFit="1" customWidth="1"/>
    <col min="9" max="16384" width="9.140625" style="9" customWidth="1"/>
  </cols>
  <sheetData>
    <row r="1" spans="1:6" ht="12" customHeight="1">
      <c r="A1" s="6"/>
      <c r="B1" s="7"/>
      <c r="C1" s="7"/>
      <c r="D1" s="7"/>
      <c r="E1" s="7"/>
      <c r="F1" s="566"/>
    </row>
    <row r="2" spans="1:6" s="13" customFormat="1" ht="23.25">
      <c r="A2" s="687" t="s">
        <v>1012</v>
      </c>
      <c r="B2" s="11"/>
      <c r="C2" s="11"/>
      <c r="D2" s="11"/>
      <c r="E2" s="11"/>
      <c r="F2" s="568"/>
    </row>
    <row r="3" spans="1:6" ht="20.25">
      <c r="A3" s="10" t="s">
        <v>731</v>
      </c>
      <c r="B3" s="11"/>
      <c r="C3" s="11"/>
      <c r="D3" s="11"/>
      <c r="E3" s="11"/>
      <c r="F3" s="568"/>
    </row>
    <row r="4" spans="1:6" ht="20.25">
      <c r="A4" s="10" t="s">
        <v>908</v>
      </c>
      <c r="B4" s="11"/>
      <c r="C4" s="11"/>
      <c r="D4" s="11"/>
      <c r="E4" s="11"/>
      <c r="F4" s="568"/>
    </row>
    <row r="5" spans="1:6" ht="15" customHeight="1">
      <c r="A5" s="155"/>
      <c r="B5" s="157"/>
      <c r="C5" s="157"/>
      <c r="D5" s="157"/>
      <c r="E5" s="157"/>
      <c r="F5" s="1353"/>
    </row>
    <row r="6" spans="1:6" ht="9.95" customHeight="1">
      <c r="A6" s="1929"/>
      <c r="B6" s="1930"/>
      <c r="C6" s="1931"/>
      <c r="D6" s="1931"/>
      <c r="E6" s="1931"/>
      <c r="F6" s="1932"/>
    </row>
    <row r="7" spans="1:6" ht="12.75" customHeight="1">
      <c r="A7" s="2533" t="s">
        <v>576</v>
      </c>
      <c r="B7" s="1933"/>
      <c r="C7" s="1528" t="s">
        <v>257</v>
      </c>
      <c r="D7" s="1935"/>
      <c r="E7" s="1934" t="s">
        <v>732</v>
      </c>
      <c r="F7" s="1937" t="s">
        <v>722</v>
      </c>
    </row>
    <row r="8" spans="1:6" ht="12.75">
      <c r="A8" s="2533" t="s">
        <v>578</v>
      </c>
      <c r="B8" s="1527" t="s">
        <v>252</v>
      </c>
      <c r="C8" s="1528" t="s">
        <v>718</v>
      </c>
      <c r="D8" s="1528" t="s">
        <v>720</v>
      </c>
      <c r="E8" s="2530" t="s">
        <v>723</v>
      </c>
      <c r="F8" s="1942" t="s">
        <v>724</v>
      </c>
    </row>
    <row r="9" spans="1:6" ht="12.75">
      <c r="A9" s="2533"/>
      <c r="B9" s="1938" t="s">
        <v>242</v>
      </c>
      <c r="C9" s="1941" t="s">
        <v>242</v>
      </c>
      <c r="D9" s="1939" t="s">
        <v>242</v>
      </c>
      <c r="E9" s="2530"/>
      <c r="F9" s="1942"/>
    </row>
    <row r="10" spans="1:6" ht="9.95" customHeight="1">
      <c r="A10" s="1943"/>
      <c r="B10" s="1944"/>
      <c r="C10" s="1945"/>
      <c r="D10" s="117"/>
      <c r="E10" s="1945"/>
      <c r="F10" s="1946"/>
    </row>
    <row r="11" spans="1:6" ht="9.95" customHeight="1">
      <c r="A11" s="1363"/>
      <c r="B11" s="1364"/>
      <c r="C11" s="122"/>
      <c r="D11" s="189"/>
      <c r="E11" s="189"/>
      <c r="F11" s="1365"/>
    </row>
    <row r="12" spans="1:6" s="37" customFormat="1" ht="20.1" customHeight="1">
      <c r="A12" s="38">
        <v>1980</v>
      </c>
      <c r="B12" s="1366">
        <v>24819.14272</v>
      </c>
      <c r="C12" s="1367">
        <v>42705.899361</v>
      </c>
      <c r="D12" s="1367">
        <v>17886.756641000004</v>
      </c>
      <c r="E12" s="1368">
        <v>0.7743710394997683</v>
      </c>
      <c r="F12" s="2167">
        <v>0.085</v>
      </c>
    </row>
    <row r="13" spans="1:6" s="37" customFormat="1" ht="9" customHeight="1">
      <c r="A13" s="38"/>
      <c r="B13" s="1369"/>
      <c r="C13" s="1369"/>
      <c r="D13" s="1369"/>
      <c r="E13" s="1368"/>
      <c r="F13" s="2167"/>
    </row>
    <row r="14" spans="1:6" s="37" customFormat="1" ht="20.1" customHeight="1">
      <c r="A14" s="38">
        <v>1985</v>
      </c>
      <c r="B14" s="1369">
        <v>22813.35</v>
      </c>
      <c r="C14" s="1369">
        <v>29245.67</v>
      </c>
      <c r="D14" s="1369">
        <v>6432.32</v>
      </c>
      <c r="E14" s="1368">
        <f>+(B14/C14)</f>
        <v>0.7800590651539185</v>
      </c>
      <c r="F14" s="2167">
        <v>0.0975</v>
      </c>
    </row>
    <row r="15" spans="1:6" s="37" customFormat="1" ht="9" customHeight="1">
      <c r="A15" s="38"/>
      <c r="B15" s="1369"/>
      <c r="C15" s="1369"/>
      <c r="D15" s="1369"/>
      <c r="E15" s="1368" t="s">
        <v>257</v>
      </c>
      <c r="F15" s="2152"/>
    </row>
    <row r="16" spans="1:6" s="37" customFormat="1" ht="20.1" customHeight="1">
      <c r="A16" s="38">
        <v>1990</v>
      </c>
      <c r="B16" s="1369">
        <v>56512.49</v>
      </c>
      <c r="C16" s="1369">
        <v>68086.42</v>
      </c>
      <c r="D16" s="1369">
        <v>11573.93</v>
      </c>
      <c r="E16" s="1368">
        <f aca="true" t="shared" si="0" ref="E16:E36">+(B16/C16)</f>
        <v>0.8300111828467409</v>
      </c>
      <c r="F16" s="2167">
        <v>0.0725</v>
      </c>
    </row>
    <row r="17" spans="1:6" s="37" customFormat="1" ht="20.1" customHeight="1">
      <c r="A17" s="38">
        <v>1991</v>
      </c>
      <c r="B17" s="1369">
        <v>62563.48</v>
      </c>
      <c r="C17" s="1369">
        <v>75631.37</v>
      </c>
      <c r="D17" s="1369">
        <v>13067.89</v>
      </c>
      <c r="E17" s="1368">
        <f t="shared" si="0"/>
        <v>0.8272160083838228</v>
      </c>
      <c r="F17" s="2167">
        <v>0.0725</v>
      </c>
    </row>
    <row r="18" spans="1:6" s="37" customFormat="1" ht="20.1" customHeight="1">
      <c r="A18" s="38">
        <v>1992</v>
      </c>
      <c r="B18" s="1369">
        <v>93790.36</v>
      </c>
      <c r="C18" s="1369">
        <v>111624.87</v>
      </c>
      <c r="D18" s="1369">
        <v>17834.51</v>
      </c>
      <c r="E18" s="1368">
        <f t="shared" si="0"/>
        <v>0.8402281677909234</v>
      </c>
      <c r="F18" s="2167">
        <v>0.0625</v>
      </c>
    </row>
    <row r="19" spans="1:6" s="37" customFormat="1" ht="20.1" customHeight="1">
      <c r="A19" s="38">
        <v>1993</v>
      </c>
      <c r="B19" s="1369">
        <v>95331.16</v>
      </c>
      <c r="C19" s="1369">
        <v>115195.31</v>
      </c>
      <c r="D19" s="1369">
        <v>19864.15</v>
      </c>
      <c r="E19" s="1368">
        <f t="shared" si="0"/>
        <v>0.8275611220630423</v>
      </c>
      <c r="F19" s="2167">
        <v>0.064</v>
      </c>
    </row>
    <row r="20" spans="1:6" s="37" customFormat="1" ht="20.1" customHeight="1">
      <c r="A20" s="38">
        <v>1994</v>
      </c>
      <c r="B20" s="1369">
        <v>128718.25</v>
      </c>
      <c r="C20" s="1369">
        <v>157911.34</v>
      </c>
      <c r="D20" s="1369">
        <v>29193.09</v>
      </c>
      <c r="E20" s="1368">
        <f t="shared" si="0"/>
        <v>0.8151298697104338</v>
      </c>
      <c r="F20" s="2167">
        <v>0.0565</v>
      </c>
    </row>
    <row r="21" spans="1:6" s="37" customFormat="1" ht="20.1" customHeight="1">
      <c r="A21" s="38">
        <v>1995</v>
      </c>
      <c r="B21" s="1369">
        <v>118707.28</v>
      </c>
      <c r="C21" s="1369">
        <v>141433.76</v>
      </c>
      <c r="D21" s="1369">
        <v>22726.48</v>
      </c>
      <c r="E21" s="1368">
        <f t="shared" si="0"/>
        <v>0.8393136122521242</v>
      </c>
      <c r="F21" s="2167">
        <v>0.0715</v>
      </c>
    </row>
    <row r="22" spans="1:6" s="37" customFormat="1" ht="20.1" customHeight="1">
      <c r="A22" s="38">
        <v>1996</v>
      </c>
      <c r="B22" s="1369">
        <v>168347.47</v>
      </c>
      <c r="C22" s="1369">
        <v>208366.28</v>
      </c>
      <c r="D22" s="1369">
        <v>40018.81</v>
      </c>
      <c r="E22" s="1368">
        <f t="shared" si="0"/>
        <v>0.8079400851231783</v>
      </c>
      <c r="F22" s="2167">
        <v>0.053</v>
      </c>
    </row>
    <row r="23" spans="1:6" s="37" customFormat="1" ht="20.1" customHeight="1">
      <c r="A23" s="38">
        <v>1997</v>
      </c>
      <c r="B23" s="1369">
        <v>152633</v>
      </c>
      <c r="C23" s="1369">
        <v>185182</v>
      </c>
      <c r="D23" s="1369">
        <v>32549</v>
      </c>
      <c r="E23" s="1368">
        <f t="shared" si="0"/>
        <v>0.8242323767968809</v>
      </c>
      <c r="F23" s="2167">
        <v>0.058</v>
      </c>
    </row>
    <row r="24" spans="1:6" s="37" customFormat="1" ht="20.1" customHeight="1">
      <c r="A24" s="38">
        <v>1998</v>
      </c>
      <c r="B24" s="1369">
        <v>180084</v>
      </c>
      <c r="C24" s="1369">
        <v>219582</v>
      </c>
      <c r="D24" s="1369">
        <v>39497</v>
      </c>
      <c r="E24" s="1368">
        <f t="shared" si="0"/>
        <v>0.8201218679126704</v>
      </c>
      <c r="F24" s="2167">
        <v>0.054</v>
      </c>
    </row>
    <row r="25" spans="1:6" s="37" customFormat="1" ht="20.1" customHeight="1">
      <c r="A25" s="38">
        <v>1999</v>
      </c>
      <c r="B25" s="1369">
        <v>206567.97</v>
      </c>
      <c r="C25" s="1369">
        <v>250946.86</v>
      </c>
      <c r="D25" s="1369">
        <v>44378.89</v>
      </c>
      <c r="E25" s="1368">
        <f t="shared" si="0"/>
        <v>0.8231542327327787</v>
      </c>
      <c r="F25" s="2167">
        <v>0.053</v>
      </c>
    </row>
    <row r="26" spans="1:6" s="37" customFormat="1" ht="20.1" customHeight="1">
      <c r="A26" s="38">
        <v>2000</v>
      </c>
      <c r="B26" s="1369">
        <v>110728.63</v>
      </c>
      <c r="C26" s="1369">
        <v>131863.91</v>
      </c>
      <c r="D26" s="1369">
        <v>21135.28</v>
      </c>
      <c r="E26" s="1368">
        <f t="shared" si="0"/>
        <v>0.8397189951367284</v>
      </c>
      <c r="F26" s="2167">
        <v>0.07</v>
      </c>
    </row>
    <row r="27" spans="1:6" s="37" customFormat="1" ht="20.1" customHeight="1">
      <c r="A27" s="38">
        <v>2001</v>
      </c>
      <c r="B27" s="1369">
        <v>222296.04</v>
      </c>
      <c r="C27" s="1369">
        <v>270708</v>
      </c>
      <c r="D27" s="1369">
        <v>48411.96</v>
      </c>
      <c r="E27" s="1368">
        <f t="shared" si="0"/>
        <v>0.8211653885367259</v>
      </c>
      <c r="F27" s="2167">
        <v>0.064</v>
      </c>
    </row>
    <row r="28" spans="1:6" s="37" customFormat="1" ht="20.1" customHeight="1">
      <c r="A28" s="38">
        <v>2002</v>
      </c>
      <c r="B28" s="1369">
        <v>295337.8</v>
      </c>
      <c r="C28" s="1369">
        <v>397807.24</v>
      </c>
      <c r="D28" s="1369">
        <v>102469.44</v>
      </c>
      <c r="E28" s="1368">
        <f t="shared" si="0"/>
        <v>0.7424143411768976</v>
      </c>
      <c r="F28" s="2167">
        <v>0.057</v>
      </c>
    </row>
    <row r="29" spans="1:6" s="37" customFormat="1" ht="20.1" customHeight="1">
      <c r="A29" s="38">
        <v>2003</v>
      </c>
      <c r="B29" s="1369">
        <v>304027.31</v>
      </c>
      <c r="C29" s="1369">
        <v>482942.23</v>
      </c>
      <c r="D29" s="1369">
        <v>178914.92</v>
      </c>
      <c r="E29" s="1368">
        <f t="shared" si="0"/>
        <v>0.6295314244935672</v>
      </c>
      <c r="F29" s="2167">
        <v>0.05</v>
      </c>
    </row>
    <row r="30" spans="1:6" s="37" customFormat="1" ht="20.1" customHeight="1">
      <c r="A30" s="38">
        <v>2004</v>
      </c>
      <c r="B30" s="1369">
        <v>342777</v>
      </c>
      <c r="C30" s="1369">
        <v>551959</v>
      </c>
      <c r="D30" s="1369">
        <v>209181</v>
      </c>
      <c r="E30" s="1368">
        <f t="shared" si="0"/>
        <v>0.6210189524946599</v>
      </c>
      <c r="F30" s="2167">
        <v>0.04</v>
      </c>
    </row>
    <row r="31" spans="1:8" ht="19.5" customHeight="1">
      <c r="A31" s="38">
        <v>2005</v>
      </c>
      <c r="B31" s="1369">
        <v>368382.36</v>
      </c>
      <c r="C31" s="1369">
        <v>595098.92</v>
      </c>
      <c r="D31" s="1369">
        <v>226716.56</v>
      </c>
      <c r="E31" s="1368">
        <f t="shared" si="0"/>
        <v>0.6190271022504964</v>
      </c>
      <c r="F31" s="2167">
        <v>0.039</v>
      </c>
      <c r="H31" s="1949"/>
    </row>
    <row r="32" spans="1:8" ht="19.5" customHeight="1">
      <c r="A32" s="38">
        <v>2006</v>
      </c>
      <c r="B32" s="1369">
        <v>381439</v>
      </c>
      <c r="C32" s="1369">
        <v>582139.41</v>
      </c>
      <c r="D32" s="1369">
        <v>200700.84</v>
      </c>
      <c r="E32" s="1368">
        <f t="shared" si="0"/>
        <v>0.6552365180017617</v>
      </c>
      <c r="F32" s="2167">
        <v>0.045</v>
      </c>
      <c r="H32" s="1949"/>
    </row>
    <row r="33" spans="1:8" ht="19.5" customHeight="1">
      <c r="A33" s="38">
        <v>2007</v>
      </c>
      <c r="B33" s="1369">
        <v>416688.52</v>
      </c>
      <c r="C33" s="1369">
        <v>609537.15</v>
      </c>
      <c r="D33" s="1369">
        <v>192848.62</v>
      </c>
      <c r="E33" s="1368">
        <f t="shared" si="0"/>
        <v>0.6836146410436181</v>
      </c>
      <c r="F33" s="2167">
        <v>0.0499</v>
      </c>
      <c r="H33" s="1949"/>
    </row>
    <row r="34" spans="1:8" ht="20.25" customHeight="1">
      <c r="A34" s="38">
        <v>2008</v>
      </c>
      <c r="B34" s="1369">
        <v>410109.17</v>
      </c>
      <c r="C34" s="1369">
        <v>620275.84</v>
      </c>
      <c r="D34" s="1369">
        <v>210166.68</v>
      </c>
      <c r="E34" s="1368">
        <f t="shared" si="0"/>
        <v>0.6611722455609427</v>
      </c>
      <c r="F34" s="2167">
        <v>0.0537</v>
      </c>
      <c r="H34" s="1949"/>
    </row>
    <row r="35" spans="1:8" ht="20.25" customHeight="1">
      <c r="A35" s="38">
        <v>2009</v>
      </c>
      <c r="B35" s="1369">
        <v>325936</v>
      </c>
      <c r="C35" s="1369">
        <v>671725</v>
      </c>
      <c r="D35" s="1369">
        <v>345788</v>
      </c>
      <c r="E35" s="1368">
        <f>+(B35/C35)</f>
        <v>0.48522237522795786</v>
      </c>
      <c r="F35" s="2167">
        <v>0.0538</v>
      </c>
      <c r="H35" s="1949"/>
    </row>
    <row r="36" spans="1:8" ht="20.25" customHeight="1" thickBot="1">
      <c r="A36" s="1372">
        <v>2010</v>
      </c>
      <c r="B36" s="1374">
        <v>364673.74</v>
      </c>
      <c r="C36" s="1374">
        <v>755700.62</v>
      </c>
      <c r="D36" s="1374">
        <f>+C36-B36</f>
        <v>391026.88</v>
      </c>
      <c r="E36" s="2193">
        <f t="shared" si="0"/>
        <v>0.4825637697637459</v>
      </c>
      <c r="F36" s="2185">
        <v>0.0452</v>
      </c>
      <c r="H36" s="1949"/>
    </row>
    <row r="37" spans="2:231" ht="9.95" customHeight="1">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row>
    <row r="38" spans="1:231" ht="9.95" customHeight="1">
      <c r="A38" s="103" t="s">
        <v>1013</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row>
    <row r="39" spans="1:6" s="1948" customFormat="1" ht="10.35" customHeight="1">
      <c r="A39" s="1348" t="s">
        <v>1014</v>
      </c>
      <c r="B39" s="1349"/>
      <c r="C39" s="1349"/>
      <c r="D39" s="1349"/>
      <c r="E39" s="1349"/>
      <c r="F39" s="1349"/>
    </row>
    <row r="40" spans="1:6" s="1948" customFormat="1" ht="10.35" customHeight="1">
      <c r="A40" s="1348" t="s">
        <v>244</v>
      </c>
      <c r="B40" s="1349"/>
      <c r="C40" s="1349"/>
      <c r="D40" s="1349"/>
      <c r="E40" s="1349"/>
      <c r="F40" s="1349"/>
    </row>
    <row r="41" spans="1:7" s="1948" customFormat="1" ht="10.35" customHeight="1">
      <c r="A41" s="1348" t="s">
        <v>1009</v>
      </c>
      <c r="B41" s="1349"/>
      <c r="C41" s="1349"/>
      <c r="D41" s="1349"/>
      <c r="E41" s="1349"/>
      <c r="F41" s="1947"/>
      <c r="G41" s="1349"/>
    </row>
    <row r="42" spans="1:17" ht="9.95" customHeight="1">
      <c r="A42" s="1348" t="s">
        <v>1010</v>
      </c>
      <c r="B42" s="375"/>
      <c r="C42" s="375"/>
      <c r="D42" s="512"/>
      <c r="E42" s="375"/>
      <c r="F42" s="375"/>
      <c r="G42" s="375"/>
      <c r="H42" s="375"/>
      <c r="I42" s="375"/>
      <c r="J42" s="375"/>
      <c r="K42" s="375"/>
      <c r="L42" s="375"/>
      <c r="M42" s="375"/>
      <c r="N42" s="375"/>
      <c r="O42" s="375"/>
      <c r="P42" s="375"/>
      <c r="Q42" s="375"/>
    </row>
    <row r="43" spans="1:17" ht="9.95" customHeight="1">
      <c r="A43" s="1348" t="s">
        <v>1011</v>
      </c>
      <c r="B43" s="375"/>
      <c r="C43" s="375"/>
      <c r="D43" s="512"/>
      <c r="E43" s="375"/>
      <c r="F43" s="375"/>
      <c r="G43" s="375"/>
      <c r="H43" s="375"/>
      <c r="I43" s="375"/>
      <c r="J43" s="375"/>
      <c r="K43" s="375"/>
      <c r="L43" s="375"/>
      <c r="M43" s="375"/>
      <c r="N43" s="375"/>
      <c r="O43" s="375"/>
      <c r="P43" s="375"/>
      <c r="Q43" s="375"/>
    </row>
    <row r="44" spans="1:6" ht="12.75">
      <c r="A44" s="1348" t="s">
        <v>257</v>
      </c>
      <c r="B44" s="375"/>
      <c r="C44" s="375"/>
      <c r="D44" s="375"/>
      <c r="E44" s="512"/>
      <c r="F44" s="375"/>
    </row>
    <row r="45" spans="1:6" ht="12.75">
      <c r="A45" s="1348" t="s">
        <v>257</v>
      </c>
      <c r="F45" s="375"/>
    </row>
  </sheetData>
  <printOptions/>
  <pageMargins left="0.7" right="0.7" top="0.75" bottom="0.75" header="0.3" footer="0.3"/>
  <pageSetup fitToHeight="1" fitToWidth="1" horizontalDpi="600" verticalDpi="600" orientation="landscape" scale="13"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FFFF00"/>
    <pageSetUpPr fitToPage="1"/>
  </sheetPr>
  <dimension ref="A1:IK43"/>
  <sheetViews>
    <sheetView workbookViewId="0" topLeftCell="A1">
      <selection activeCell="G5" sqref="G5"/>
    </sheetView>
  </sheetViews>
  <sheetFormatPr defaultColWidth="9.140625" defaultRowHeight="12.75"/>
  <cols>
    <col min="1" max="1" width="25.7109375" style="9" customWidth="1"/>
    <col min="2" max="2" width="19.140625" style="9" customWidth="1"/>
    <col min="3" max="3" width="19.421875" style="9" customWidth="1"/>
    <col min="4" max="4" width="20.7109375" style="9" customWidth="1"/>
    <col min="5" max="5" width="18.421875" style="13" customWidth="1"/>
    <col min="6" max="6" width="20.7109375" style="1768" customWidth="1"/>
    <col min="7" max="7" width="9.140625" style="1768" customWidth="1"/>
    <col min="8" max="8" width="12.28125" style="9" bestFit="1" customWidth="1"/>
    <col min="9" max="16384" width="9.140625" style="9" customWidth="1"/>
  </cols>
  <sheetData>
    <row r="1" spans="1:7" ht="5.1" customHeight="1">
      <c r="A1" s="6"/>
      <c r="B1" s="7"/>
      <c r="C1" s="7"/>
      <c r="D1" s="7"/>
      <c r="E1" s="7"/>
      <c r="F1" s="566"/>
      <c r="G1" s="375"/>
    </row>
    <row r="2" spans="1:7" s="13" customFormat="1" ht="23.25">
      <c r="A2" s="687" t="s">
        <v>1015</v>
      </c>
      <c r="B2" s="11"/>
      <c r="C2" s="11"/>
      <c r="D2" s="11"/>
      <c r="E2" s="11"/>
      <c r="F2" s="568"/>
      <c r="G2" s="512"/>
    </row>
    <row r="3" spans="1:7" ht="20.25">
      <c r="A3" s="10" t="s">
        <v>1016</v>
      </c>
      <c r="B3" s="11"/>
      <c r="C3" s="11"/>
      <c r="D3" s="11"/>
      <c r="E3" s="11"/>
      <c r="F3" s="568"/>
      <c r="G3" s="9"/>
    </row>
    <row r="4" spans="1:7" ht="20.25">
      <c r="A4" s="10" t="s">
        <v>908</v>
      </c>
      <c r="B4" s="11"/>
      <c r="C4" s="11"/>
      <c r="D4" s="11"/>
      <c r="E4" s="11"/>
      <c r="F4" s="568"/>
      <c r="G4" s="9"/>
    </row>
    <row r="5" spans="1:7" ht="15" customHeight="1">
      <c r="A5" s="155"/>
      <c r="B5" s="157"/>
      <c r="C5" s="157"/>
      <c r="D5" s="157"/>
      <c r="E5" s="157"/>
      <c r="F5" s="1353"/>
      <c r="G5" s="375"/>
    </row>
    <row r="6" spans="1:7" ht="9.95" customHeight="1">
      <c r="A6" s="1929"/>
      <c r="B6" s="1930"/>
      <c r="C6" s="1931"/>
      <c r="D6" s="1931"/>
      <c r="E6" s="1931"/>
      <c r="F6" s="1932"/>
      <c r="G6" s="375"/>
    </row>
    <row r="7" spans="1:7" ht="12.75" customHeight="1">
      <c r="A7" s="2533" t="s">
        <v>576</v>
      </c>
      <c r="B7" s="1933"/>
      <c r="C7" s="1528" t="s">
        <v>257</v>
      </c>
      <c r="D7" s="1935"/>
      <c r="E7" s="1950" t="s">
        <v>1017</v>
      </c>
      <c r="F7" s="1937" t="s">
        <v>722</v>
      </c>
      <c r="G7" s="375"/>
    </row>
    <row r="8" spans="1:7" ht="12.75">
      <c r="A8" s="2533" t="s">
        <v>578</v>
      </c>
      <c r="B8" s="1527" t="s">
        <v>252</v>
      </c>
      <c r="C8" s="1528" t="s">
        <v>718</v>
      </c>
      <c r="D8" s="1528" t="s">
        <v>721</v>
      </c>
      <c r="E8" s="1951" t="s">
        <v>1018</v>
      </c>
      <c r="F8" s="1942" t="s">
        <v>724</v>
      </c>
      <c r="G8" s="375"/>
    </row>
    <row r="9" spans="1:7" ht="12.75">
      <c r="A9" s="2533"/>
      <c r="B9" s="1938" t="s">
        <v>242</v>
      </c>
      <c r="C9" s="1941" t="s">
        <v>242</v>
      </c>
      <c r="D9" s="1939" t="s">
        <v>242</v>
      </c>
      <c r="E9" s="2530"/>
      <c r="F9" s="1942"/>
      <c r="G9" s="375"/>
    </row>
    <row r="10" spans="1:7" ht="9.95" customHeight="1">
      <c r="A10" s="1943"/>
      <c r="B10" s="1944"/>
      <c r="C10" s="1945"/>
      <c r="D10" s="117"/>
      <c r="E10" s="1945"/>
      <c r="F10" s="1946"/>
      <c r="G10" s="375"/>
    </row>
    <row r="11" spans="1:7" ht="9.95" customHeight="1">
      <c r="A11" s="1363"/>
      <c r="B11" s="1364"/>
      <c r="C11" s="122"/>
      <c r="D11" s="189"/>
      <c r="E11" s="189"/>
      <c r="F11" s="1365"/>
      <c r="G11" s="375"/>
    </row>
    <row r="12" spans="1:7" s="37" customFormat="1" ht="20.1" customHeight="1">
      <c r="A12" s="38">
        <v>1980</v>
      </c>
      <c r="B12" s="1366">
        <v>15543.412449</v>
      </c>
      <c r="C12" s="1367">
        <v>9417.118043000002</v>
      </c>
      <c r="D12" s="1367">
        <v>6126.294405999997</v>
      </c>
      <c r="E12" s="2153">
        <f>+(B12/C12)</f>
        <v>1.650548753666079</v>
      </c>
      <c r="F12" s="2167">
        <v>0.085</v>
      </c>
      <c r="G12" s="796"/>
    </row>
    <row r="13" spans="1:7" s="37" customFormat="1" ht="9" customHeight="1">
      <c r="A13" s="38"/>
      <c r="B13" s="1369"/>
      <c r="C13" s="1369"/>
      <c r="D13" s="1369"/>
      <c r="E13" s="2146" t="s">
        <v>257</v>
      </c>
      <c r="F13" s="2167"/>
      <c r="G13" s="796"/>
    </row>
    <row r="14" spans="1:7" s="37" customFormat="1" ht="20.1" customHeight="1">
      <c r="A14" s="38">
        <v>1985</v>
      </c>
      <c r="B14" s="1369">
        <v>65368.32</v>
      </c>
      <c r="C14" s="1369">
        <v>46696.73</v>
      </c>
      <c r="D14" s="1369">
        <v>18671.59</v>
      </c>
      <c r="E14" s="2153">
        <f>+(B14/C14)</f>
        <v>1.3998479122628071</v>
      </c>
      <c r="F14" s="2167">
        <v>0.0975</v>
      </c>
      <c r="G14" s="796"/>
    </row>
    <row r="15" spans="1:7" s="37" customFormat="1" ht="9" customHeight="1">
      <c r="A15" s="38"/>
      <c r="B15" s="1369"/>
      <c r="C15" s="1369"/>
      <c r="D15" s="1369"/>
      <c r="E15" s="2153" t="s">
        <v>257</v>
      </c>
      <c r="F15" s="2152"/>
      <c r="G15" s="796"/>
    </row>
    <row r="16" spans="1:7" s="37" customFormat="1" ht="20.1" customHeight="1">
      <c r="A16" s="38">
        <v>1990</v>
      </c>
      <c r="B16" s="1369">
        <v>109835.67</v>
      </c>
      <c r="C16" s="1369">
        <v>88062.43</v>
      </c>
      <c r="D16" s="1369">
        <v>21773.24</v>
      </c>
      <c r="E16" s="2153">
        <f aca="true" t="shared" si="0" ref="E16:E36">+(B16/C16)</f>
        <v>1.2472477763786443</v>
      </c>
      <c r="F16" s="2167">
        <v>0.0725</v>
      </c>
      <c r="G16" s="796"/>
    </row>
    <row r="17" spans="1:7" s="37" customFormat="1" ht="20.1" customHeight="1">
      <c r="A17" s="38">
        <v>1991</v>
      </c>
      <c r="B17" s="1369">
        <v>103170.7</v>
      </c>
      <c r="C17" s="1369">
        <v>84738.81</v>
      </c>
      <c r="D17" s="1369">
        <v>18431.89</v>
      </c>
      <c r="E17" s="2153">
        <f t="shared" si="0"/>
        <v>1.2175141472956725</v>
      </c>
      <c r="F17" s="2167">
        <v>0.0725</v>
      </c>
      <c r="G17" s="796"/>
    </row>
    <row r="18" spans="1:7" s="37" customFormat="1" ht="20.1" customHeight="1">
      <c r="A18" s="38">
        <v>1992</v>
      </c>
      <c r="B18" s="1369">
        <v>90880.06</v>
      </c>
      <c r="C18" s="1369">
        <v>76203.93</v>
      </c>
      <c r="D18" s="1369">
        <v>14676.13</v>
      </c>
      <c r="E18" s="2153">
        <f t="shared" si="0"/>
        <v>1.1925901984320233</v>
      </c>
      <c r="F18" s="2167">
        <v>0.0625</v>
      </c>
      <c r="G18" s="796"/>
    </row>
    <row r="19" spans="1:7" s="37" customFormat="1" ht="20.1" customHeight="1">
      <c r="A19" s="38">
        <v>1993</v>
      </c>
      <c r="B19" s="1369">
        <v>102129.76</v>
      </c>
      <c r="C19" s="1369">
        <v>86981.28</v>
      </c>
      <c r="D19" s="1369">
        <v>15148.48</v>
      </c>
      <c r="E19" s="2153">
        <f t="shared" si="0"/>
        <v>1.1741579337531018</v>
      </c>
      <c r="F19" s="2167">
        <v>0.064</v>
      </c>
      <c r="G19" s="796"/>
    </row>
    <row r="20" spans="1:7" s="37" customFormat="1" ht="20.1" customHeight="1">
      <c r="A20" s="38">
        <v>1994</v>
      </c>
      <c r="B20" s="1369">
        <v>77906.96</v>
      </c>
      <c r="C20" s="1369">
        <v>68070.3</v>
      </c>
      <c r="D20" s="1369">
        <v>9836.66</v>
      </c>
      <c r="E20" s="2153">
        <f t="shared" si="0"/>
        <v>1.14450736958703</v>
      </c>
      <c r="F20" s="2167">
        <v>0.0565</v>
      </c>
      <c r="G20" s="796"/>
    </row>
    <row r="21" spans="1:7" s="37" customFormat="1" ht="20.1" customHeight="1">
      <c r="A21" s="38">
        <v>1995</v>
      </c>
      <c r="B21" s="1369">
        <v>91239.9</v>
      </c>
      <c r="C21" s="1369">
        <v>77023.95</v>
      </c>
      <c r="D21" s="1369">
        <v>14215.95</v>
      </c>
      <c r="E21" s="2153">
        <f t="shared" si="0"/>
        <v>1.1845653202672675</v>
      </c>
      <c r="F21" s="2167">
        <v>0.0715</v>
      </c>
      <c r="G21" s="796"/>
    </row>
    <row r="22" spans="1:7" s="37" customFormat="1" ht="20.1" customHeight="1">
      <c r="A22" s="38">
        <v>1996</v>
      </c>
      <c r="B22" s="1369">
        <v>70223.56</v>
      </c>
      <c r="C22" s="1369">
        <v>62184.87</v>
      </c>
      <c r="D22" s="1369">
        <v>8038.69</v>
      </c>
      <c r="E22" s="2153">
        <f t="shared" si="0"/>
        <v>1.1292708338861204</v>
      </c>
      <c r="F22" s="2167">
        <v>0.053</v>
      </c>
      <c r="G22" s="796"/>
    </row>
    <row r="23" spans="1:7" s="37" customFormat="1" ht="20.1" customHeight="1">
      <c r="A23" s="38">
        <v>1997</v>
      </c>
      <c r="B23" s="1369">
        <v>115838</v>
      </c>
      <c r="C23" s="1369">
        <v>102386</v>
      </c>
      <c r="D23" s="1369">
        <v>13452</v>
      </c>
      <c r="E23" s="2153">
        <f t="shared" si="0"/>
        <v>1.1313851503135195</v>
      </c>
      <c r="F23" s="2167">
        <v>0.058</v>
      </c>
      <c r="G23" s="796"/>
    </row>
    <row r="24" spans="1:7" s="37" customFormat="1" ht="20.1" customHeight="1">
      <c r="A24" s="38">
        <v>1998</v>
      </c>
      <c r="B24" s="1369">
        <v>124073</v>
      </c>
      <c r="C24" s="1369">
        <v>111435</v>
      </c>
      <c r="D24" s="1369">
        <v>12638</v>
      </c>
      <c r="E24" s="2153">
        <f t="shared" si="0"/>
        <v>1.1134114057522322</v>
      </c>
      <c r="F24" s="2167">
        <v>0.054</v>
      </c>
      <c r="G24" s="796"/>
    </row>
    <row r="25" spans="1:7" s="37" customFormat="1" ht="20.1" customHeight="1">
      <c r="A25" s="38">
        <v>1999</v>
      </c>
      <c r="B25" s="1369">
        <v>114136.26</v>
      </c>
      <c r="C25" s="1369">
        <v>100073.67</v>
      </c>
      <c r="D25" s="1369">
        <v>14062.59</v>
      </c>
      <c r="E25" s="2153">
        <f t="shared" si="0"/>
        <v>1.1405223771647428</v>
      </c>
      <c r="F25" s="2167">
        <v>0.053</v>
      </c>
      <c r="G25" s="796"/>
    </row>
    <row r="26" spans="1:7" s="37" customFormat="1" ht="20.1" customHeight="1">
      <c r="A26" s="38">
        <v>2000</v>
      </c>
      <c r="B26" s="1369">
        <v>245930.45</v>
      </c>
      <c r="C26" s="1369">
        <v>207876.95</v>
      </c>
      <c r="D26" s="1369">
        <v>38053.5</v>
      </c>
      <c r="E26" s="2153">
        <f t="shared" si="0"/>
        <v>1.1830578137691552</v>
      </c>
      <c r="F26" s="2167">
        <v>0.07</v>
      </c>
      <c r="G26" s="796"/>
    </row>
    <row r="27" spans="1:7" s="37" customFormat="1" ht="20.1" customHeight="1">
      <c r="A27" s="38">
        <v>2001</v>
      </c>
      <c r="B27" s="1369">
        <v>128812.29</v>
      </c>
      <c r="C27" s="1369">
        <v>114563.78</v>
      </c>
      <c r="D27" s="1369">
        <v>14248.51</v>
      </c>
      <c r="E27" s="2153">
        <f t="shared" si="0"/>
        <v>1.124371856445379</v>
      </c>
      <c r="F27" s="2167">
        <v>0.064</v>
      </c>
      <c r="G27" s="796"/>
    </row>
    <row r="28" spans="1:7" s="37" customFormat="1" ht="20.1" customHeight="1">
      <c r="A28" s="38">
        <v>2002</v>
      </c>
      <c r="B28" s="1369">
        <v>34766.33</v>
      </c>
      <c r="C28" s="1369">
        <v>31521.84</v>
      </c>
      <c r="D28" s="1369">
        <v>3244.5</v>
      </c>
      <c r="E28" s="2153">
        <f t="shared" si="0"/>
        <v>1.1029283189052417</v>
      </c>
      <c r="F28" s="2167">
        <v>0.057</v>
      </c>
      <c r="G28" s="796"/>
    </row>
    <row r="29" spans="1:7" s="37" customFormat="1" ht="20.1" customHeight="1">
      <c r="A29" s="38">
        <v>2003</v>
      </c>
      <c r="B29" s="1369">
        <v>4651.05</v>
      </c>
      <c r="C29" s="1369">
        <v>3902.64</v>
      </c>
      <c r="D29" s="1369">
        <v>748.404</v>
      </c>
      <c r="E29" s="2153">
        <f t="shared" si="0"/>
        <v>1.1917701863354038</v>
      </c>
      <c r="F29" s="2167">
        <v>0.05</v>
      </c>
      <c r="G29" s="796"/>
    </row>
    <row r="30" spans="1:7" s="37" customFormat="1" ht="20.1" customHeight="1">
      <c r="A30" s="38">
        <v>2004</v>
      </c>
      <c r="B30" s="1369">
        <v>4694.2</v>
      </c>
      <c r="C30" s="1369">
        <v>4059.97</v>
      </c>
      <c r="D30" s="1369">
        <v>634.2297</v>
      </c>
      <c r="E30" s="2153">
        <f t="shared" si="0"/>
        <v>1.1562154400155666</v>
      </c>
      <c r="F30" s="2167">
        <v>0.04</v>
      </c>
      <c r="G30" s="796"/>
    </row>
    <row r="31" spans="1:8" s="37" customFormat="1" ht="18.75" customHeight="1">
      <c r="A31" s="38">
        <v>2005</v>
      </c>
      <c r="B31" s="1369">
        <v>4021.38</v>
      </c>
      <c r="C31" s="1369">
        <v>3452.09</v>
      </c>
      <c r="D31" s="1369">
        <v>569.07</v>
      </c>
      <c r="E31" s="2153">
        <f t="shared" si="0"/>
        <v>1.1649116911783877</v>
      </c>
      <c r="F31" s="2167">
        <v>0.039</v>
      </c>
      <c r="G31" s="796"/>
      <c r="H31" s="1952"/>
    </row>
    <row r="32" spans="1:8" ht="19.5" customHeight="1">
      <c r="A32" s="38">
        <v>2006</v>
      </c>
      <c r="B32" s="1369">
        <v>7523.21</v>
      </c>
      <c r="C32" s="1369">
        <v>6489.31</v>
      </c>
      <c r="D32" s="1369">
        <v>1033.89</v>
      </c>
      <c r="E32" s="2153">
        <f t="shared" si="0"/>
        <v>1.1593235644467592</v>
      </c>
      <c r="F32" s="2167">
        <v>0.045</v>
      </c>
      <c r="G32" s="375"/>
      <c r="H32" s="1949"/>
    </row>
    <row r="33" spans="1:8" ht="19.5" customHeight="1">
      <c r="A33" s="38">
        <v>2007</v>
      </c>
      <c r="B33" s="1369">
        <v>13402.19</v>
      </c>
      <c r="C33" s="1369">
        <v>11751.52</v>
      </c>
      <c r="D33" s="1369">
        <v>1650.67</v>
      </c>
      <c r="E33" s="2153">
        <f t="shared" si="0"/>
        <v>1.1404643824798835</v>
      </c>
      <c r="F33" s="2167">
        <v>0.0499</v>
      </c>
      <c r="G33" s="375"/>
      <c r="H33" s="1949"/>
    </row>
    <row r="34" spans="1:8" ht="19.5" customHeight="1">
      <c r="A34" s="38">
        <v>2008</v>
      </c>
      <c r="B34" s="1369">
        <v>30022.36</v>
      </c>
      <c r="C34" s="1369">
        <v>27792.73</v>
      </c>
      <c r="D34" s="1369">
        <v>2229.63</v>
      </c>
      <c r="E34" s="2153">
        <f t="shared" si="0"/>
        <v>1.0802234972958755</v>
      </c>
      <c r="F34" s="2167">
        <v>0.0537</v>
      </c>
      <c r="G34" s="375"/>
      <c r="H34" s="1949"/>
    </row>
    <row r="35" spans="1:8" ht="19.5" customHeight="1">
      <c r="A35" s="38">
        <v>2009</v>
      </c>
      <c r="B35" s="1369">
        <v>1003.54</v>
      </c>
      <c r="C35" s="1369">
        <v>788.6245</v>
      </c>
      <c r="D35" s="1369">
        <v>214.92</v>
      </c>
      <c r="E35" s="2153">
        <f>+(B35/C35)</f>
        <v>1.2725194309839474</v>
      </c>
      <c r="F35" s="2167">
        <v>0.0538</v>
      </c>
      <c r="G35" s="375"/>
      <c r="H35" s="1949"/>
    </row>
    <row r="36" spans="1:8" ht="19.5" customHeight="1" thickBot="1">
      <c r="A36" s="1372">
        <v>2010</v>
      </c>
      <c r="B36" s="1374">
        <v>1658.76</v>
      </c>
      <c r="C36" s="1374">
        <v>1298.47</v>
      </c>
      <c r="D36" s="1374">
        <f>+B36-C36</f>
        <v>360.28999999999996</v>
      </c>
      <c r="E36" s="2192">
        <f t="shared" si="0"/>
        <v>1.2774727178910563</v>
      </c>
      <c r="F36" s="2185">
        <v>0.0452</v>
      </c>
      <c r="G36" s="375"/>
      <c r="H36" s="1949"/>
    </row>
    <row r="37" spans="1:7" ht="9.95" customHeight="1">
      <c r="A37" s="143"/>
      <c r="B37" s="58"/>
      <c r="C37" s="58"/>
      <c r="D37" s="146"/>
      <c r="E37" s="58"/>
      <c r="F37" s="1204"/>
      <c r="G37" s="375"/>
    </row>
    <row r="38" spans="1:231" ht="9.95" customHeight="1">
      <c r="A38" s="103" t="s">
        <v>1013</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row>
    <row r="39" spans="1:6" s="1948" customFormat="1" ht="10.35" customHeight="1">
      <c r="A39" s="1348" t="s">
        <v>1014</v>
      </c>
      <c r="B39" s="1349"/>
      <c r="C39" s="1349"/>
      <c r="D39" s="1349"/>
      <c r="E39" s="1349"/>
      <c r="F39" s="1349"/>
    </row>
    <row r="40" spans="1:245" ht="9.95" customHeight="1">
      <c r="A40" s="1348" t="s">
        <v>244</v>
      </c>
      <c r="B40" s="103"/>
      <c r="C40" s="103"/>
      <c r="D40" s="1947"/>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row>
    <row r="41" spans="1:7" s="1948" customFormat="1" ht="10.35" customHeight="1">
      <c r="A41" s="1348" t="s">
        <v>1009</v>
      </c>
      <c r="B41" s="1349"/>
      <c r="C41" s="1349"/>
      <c r="D41" s="1349"/>
      <c r="E41" s="1349"/>
      <c r="F41" s="1947"/>
      <c r="G41" s="1349"/>
    </row>
    <row r="42" spans="1:17" ht="9.95" customHeight="1">
      <c r="A42" s="1348" t="s">
        <v>1010</v>
      </c>
      <c r="B42" s="375"/>
      <c r="C42" s="375"/>
      <c r="D42" s="512"/>
      <c r="E42" s="375"/>
      <c r="F42" s="375"/>
      <c r="G42" s="375"/>
      <c r="H42" s="375"/>
      <c r="I42" s="375"/>
      <c r="J42" s="375"/>
      <c r="K42" s="375"/>
      <c r="L42" s="375"/>
      <c r="M42" s="375"/>
      <c r="N42" s="375"/>
      <c r="O42" s="375"/>
      <c r="P42" s="375"/>
      <c r="Q42" s="375"/>
    </row>
    <row r="43" spans="1:17" ht="9.95" customHeight="1">
      <c r="A43" s="1348" t="s">
        <v>1011</v>
      </c>
      <c r="B43" s="375"/>
      <c r="C43" s="375"/>
      <c r="D43" s="512"/>
      <c r="E43" s="375"/>
      <c r="F43" s="375"/>
      <c r="G43" s="375"/>
      <c r="H43" s="375"/>
      <c r="I43" s="375"/>
      <c r="J43" s="375"/>
      <c r="K43" s="375"/>
      <c r="L43" s="375"/>
      <c r="M43" s="375"/>
      <c r="N43" s="375"/>
      <c r="O43" s="375"/>
      <c r="P43" s="375"/>
      <c r="Q43" s="375"/>
    </row>
  </sheetData>
  <printOptions/>
  <pageMargins left="0.7" right="0.7" top="0.75" bottom="0.75" header="0.3" footer="0.3"/>
  <pageSetup fitToHeight="1" fitToWidth="1" horizontalDpi="600" verticalDpi="600" orientation="landscape" scale="74"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FFFF00"/>
    <pageSetUpPr fitToPage="1"/>
  </sheetPr>
  <dimension ref="A1:IK47"/>
  <sheetViews>
    <sheetView workbookViewId="0" topLeftCell="A1">
      <selection activeCell="I4" sqref="I4"/>
    </sheetView>
  </sheetViews>
  <sheetFormatPr defaultColWidth="9.140625" defaultRowHeight="12.75"/>
  <cols>
    <col min="1" max="1" width="25.7109375" style="9" customWidth="1"/>
    <col min="2" max="2" width="18.7109375" style="9" customWidth="1"/>
    <col min="3" max="3" width="12.7109375" style="9" customWidth="1"/>
    <col min="4" max="4" width="15.7109375" style="9" customWidth="1"/>
    <col min="5" max="5" width="14.140625" style="9" customWidth="1"/>
    <col min="6" max="6" width="14.00390625" style="9" customWidth="1"/>
    <col min="7" max="7" width="12.57421875" style="9" bestFit="1" customWidth="1"/>
    <col min="8" max="8" width="15.7109375" style="9" customWidth="1"/>
    <col min="9" max="16384" width="9.140625" style="9" customWidth="1"/>
  </cols>
  <sheetData>
    <row r="1" spans="1:8" ht="5.1" customHeight="1">
      <c r="A1" s="6"/>
      <c r="B1" s="7"/>
      <c r="C1" s="7"/>
      <c r="D1" s="7"/>
      <c r="E1" s="7"/>
      <c r="F1" s="7"/>
      <c r="G1" s="7"/>
      <c r="H1" s="8"/>
    </row>
    <row r="2" spans="1:8" s="13" customFormat="1" ht="18" customHeight="1">
      <c r="A2" s="10" t="s">
        <v>1019</v>
      </c>
      <c r="B2" s="688"/>
      <c r="C2" s="688"/>
      <c r="D2" s="688"/>
      <c r="E2" s="688"/>
      <c r="F2" s="688"/>
      <c r="G2" s="688"/>
      <c r="H2" s="517"/>
    </row>
    <row r="3" spans="1:8" ht="15.95" customHeight="1">
      <c r="A3" s="1383" t="s">
        <v>97</v>
      </c>
      <c r="B3" s="688"/>
      <c r="C3" s="688"/>
      <c r="D3" s="688"/>
      <c r="E3" s="688"/>
      <c r="F3" s="688"/>
      <c r="G3" s="688"/>
      <c r="H3" s="517"/>
    </row>
    <row r="4" spans="1:8" ht="15.95" customHeight="1">
      <c r="A4" s="1383" t="s">
        <v>908</v>
      </c>
      <c r="B4" s="688"/>
      <c r="C4" s="688"/>
      <c r="D4" s="688"/>
      <c r="E4" s="688"/>
      <c r="F4" s="688"/>
      <c r="G4" s="688"/>
      <c r="H4" s="517"/>
    </row>
    <row r="5" spans="1:8" ht="11.1" customHeight="1">
      <c r="A5" s="155"/>
      <c r="B5" s="157"/>
      <c r="C5" s="157"/>
      <c r="D5" s="157"/>
      <c r="E5" s="157"/>
      <c r="F5" s="157"/>
      <c r="G5" s="157"/>
      <c r="H5" s="158"/>
    </row>
    <row r="6" spans="1:8" s="37" customFormat="1" ht="8.1" customHeight="1">
      <c r="A6" s="1929"/>
      <c r="B6" s="1953"/>
      <c r="C6" s="1566"/>
      <c r="D6" s="1954"/>
      <c r="E6" s="1955"/>
      <c r="F6" s="1956"/>
      <c r="G6" s="1955"/>
      <c r="H6" s="1957"/>
    </row>
    <row r="7" spans="1:8" s="37" customFormat="1" ht="12" customHeight="1">
      <c r="A7" s="2509" t="s">
        <v>576</v>
      </c>
      <c r="B7" s="1958" t="s">
        <v>229</v>
      </c>
      <c r="C7" s="1588" t="s">
        <v>1020</v>
      </c>
      <c r="D7" s="1528"/>
      <c r="E7" s="1588" t="s">
        <v>737</v>
      </c>
      <c r="F7" s="1528"/>
      <c r="G7" s="1588" t="s">
        <v>738</v>
      </c>
      <c r="H7" s="1959"/>
    </row>
    <row r="8" spans="1:8" s="37" customFormat="1" ht="12" customHeight="1">
      <c r="A8" s="2509" t="s">
        <v>578</v>
      </c>
      <c r="B8" s="1958" t="s">
        <v>720</v>
      </c>
      <c r="C8" s="1588" t="s">
        <v>720</v>
      </c>
      <c r="D8" s="1528"/>
      <c r="E8" s="1588" t="s">
        <v>720</v>
      </c>
      <c r="F8" s="1528"/>
      <c r="G8" s="1588" t="s">
        <v>720</v>
      </c>
      <c r="H8" s="1959"/>
    </row>
    <row r="9" spans="1:8" s="79" customFormat="1" ht="9.95" customHeight="1">
      <c r="A9" s="1960"/>
      <c r="B9" s="1961" t="s">
        <v>242</v>
      </c>
      <c r="C9" s="1962" t="s">
        <v>242</v>
      </c>
      <c r="D9" s="1963"/>
      <c r="E9" s="1962" t="s">
        <v>242</v>
      </c>
      <c r="F9" s="1963"/>
      <c r="G9" s="1962" t="s">
        <v>242</v>
      </c>
      <c r="H9" s="1964"/>
    </row>
    <row r="10" spans="1:8" s="32" customFormat="1" ht="8.1" customHeight="1">
      <c r="A10" s="1943"/>
      <c r="B10" s="1965"/>
      <c r="C10" s="1335"/>
      <c r="D10" s="1898"/>
      <c r="E10" s="1335"/>
      <c r="F10" s="1533"/>
      <c r="G10" s="1533"/>
      <c r="H10" s="1966"/>
    </row>
    <row r="11" spans="1:8" ht="8.1" customHeight="1">
      <c r="A11" s="1278"/>
      <c r="B11" s="186"/>
      <c r="C11" s="122"/>
      <c r="D11" s="122"/>
      <c r="E11" s="189"/>
      <c r="F11" s="189"/>
      <c r="G11" s="189"/>
      <c r="H11" s="190"/>
    </row>
    <row r="12" spans="1:8" s="37" customFormat="1" ht="21.95" customHeight="1">
      <c r="A12" s="1281">
        <v>1990</v>
      </c>
      <c r="B12" s="611">
        <v>11573.93</v>
      </c>
      <c r="C12" s="1389">
        <v>6759.93</v>
      </c>
      <c r="D12" s="1284">
        <v>0.584065222443889</v>
      </c>
      <c r="E12" s="1389">
        <v>2791</v>
      </c>
      <c r="F12" s="1282">
        <v>0.24114540177796132</v>
      </c>
      <c r="G12" s="1389">
        <v>2023</v>
      </c>
      <c r="H12" s="1390">
        <v>0.17478937577814968</v>
      </c>
    </row>
    <row r="13" spans="1:8" s="37" customFormat="1" ht="21.95" customHeight="1">
      <c r="A13" s="1281">
        <v>1991</v>
      </c>
      <c r="B13" s="612">
        <v>13067.89</v>
      </c>
      <c r="C13" s="1391">
        <v>7906.47</v>
      </c>
      <c r="D13" s="1284">
        <f>+(C13/B13)</f>
        <v>0.6050303453732776</v>
      </c>
      <c r="E13" s="1391">
        <v>3123.34</v>
      </c>
      <c r="F13" s="1282">
        <f>+(E13/$B13)</f>
        <v>0.2390087458648642</v>
      </c>
      <c r="G13" s="1391">
        <v>2038.08</v>
      </c>
      <c r="H13" s="1390">
        <f>+(G13/$B13)</f>
        <v>0.15596090876185825</v>
      </c>
    </row>
    <row r="14" spans="1:8" s="37" customFormat="1" ht="21.95" customHeight="1">
      <c r="A14" s="1281">
        <v>1992</v>
      </c>
      <c r="B14" s="612">
        <v>17834.51</v>
      </c>
      <c r="C14" s="1391">
        <v>9500.15</v>
      </c>
      <c r="D14" s="1284">
        <f aca="true" t="shared" si="0" ref="D14:D32">+(C14/B14)</f>
        <v>0.5326835444315543</v>
      </c>
      <c r="E14" s="1391">
        <v>4411.1</v>
      </c>
      <c r="F14" s="1282">
        <f aca="true" t="shared" si="1" ref="F14:F32">+(E14/$B14)</f>
        <v>0.2473350823768077</v>
      </c>
      <c r="G14" s="1391">
        <v>3923.26</v>
      </c>
      <c r="H14" s="1390">
        <f aca="true" t="shared" si="2" ref="H14:H32">+(G14/$B14)</f>
        <v>0.21998137319163805</v>
      </c>
    </row>
    <row r="15" spans="1:8" s="37" customFormat="1" ht="21.95" customHeight="1">
      <c r="A15" s="1281">
        <v>1993</v>
      </c>
      <c r="B15" s="612">
        <v>19864.15</v>
      </c>
      <c r="C15" s="1391">
        <v>10347.97</v>
      </c>
      <c r="D15" s="1284">
        <f t="shared" si="0"/>
        <v>0.5209369643302129</v>
      </c>
      <c r="E15" s="1391">
        <v>4926.65</v>
      </c>
      <c r="F15" s="1282">
        <f t="shared" si="1"/>
        <v>0.24801715653576917</v>
      </c>
      <c r="G15" s="1391">
        <v>4589.53</v>
      </c>
      <c r="H15" s="1390">
        <f t="shared" si="2"/>
        <v>0.23104587913401778</v>
      </c>
    </row>
    <row r="16" spans="1:8" s="37" customFormat="1" ht="21.95" customHeight="1">
      <c r="A16" s="1281">
        <v>1994</v>
      </c>
      <c r="B16" s="612">
        <v>29193.09</v>
      </c>
      <c r="C16" s="1391">
        <v>13574.88</v>
      </c>
      <c r="D16" s="1284">
        <f t="shared" si="0"/>
        <v>0.4650031908235818</v>
      </c>
      <c r="E16" s="1391">
        <v>7012.44</v>
      </c>
      <c r="F16" s="1282">
        <f t="shared" si="1"/>
        <v>0.24020889874966986</v>
      </c>
      <c r="G16" s="1391">
        <v>8605.77</v>
      </c>
      <c r="H16" s="1390">
        <f t="shared" si="2"/>
        <v>0.29478791042674823</v>
      </c>
    </row>
    <row r="17" spans="1:8" s="37" customFormat="1" ht="21.95" customHeight="1">
      <c r="A17" s="1281">
        <v>1995</v>
      </c>
      <c r="B17" s="612">
        <v>22726.48</v>
      </c>
      <c r="C17" s="1391">
        <v>11340</v>
      </c>
      <c r="D17" s="1284">
        <f t="shared" si="0"/>
        <v>0.4989774043318631</v>
      </c>
      <c r="E17" s="1391">
        <v>6236.02</v>
      </c>
      <c r="F17" s="1282">
        <f t="shared" si="1"/>
        <v>0.27439445087844666</v>
      </c>
      <c r="G17" s="1391">
        <v>5150.46</v>
      </c>
      <c r="H17" s="1390">
        <f t="shared" si="2"/>
        <v>0.22662814478969026</v>
      </c>
    </row>
    <row r="18" spans="1:8" s="37" customFormat="1" ht="21.95" customHeight="1">
      <c r="A18" s="1281">
        <v>1996</v>
      </c>
      <c r="B18" s="612">
        <v>40018.81</v>
      </c>
      <c r="C18" s="1391">
        <v>16156.5</v>
      </c>
      <c r="D18" s="1284">
        <f t="shared" si="0"/>
        <v>0.40372264942410835</v>
      </c>
      <c r="E18" s="1391">
        <v>10900.19</v>
      </c>
      <c r="F18" s="1282">
        <f t="shared" si="1"/>
        <v>0.27237666487334333</v>
      </c>
      <c r="G18" s="1391">
        <v>12962.12</v>
      </c>
      <c r="H18" s="1390">
        <f t="shared" si="2"/>
        <v>0.32390068570254843</v>
      </c>
    </row>
    <row r="19" spans="1:8" s="37" customFormat="1" ht="21.95" customHeight="1">
      <c r="A19" s="1281">
        <v>1997</v>
      </c>
      <c r="B19" s="612">
        <v>32549</v>
      </c>
      <c r="C19" s="1391">
        <v>14666</v>
      </c>
      <c r="D19" s="1284">
        <f t="shared" si="0"/>
        <v>0.4505821991459031</v>
      </c>
      <c r="E19" s="1391">
        <v>8166</v>
      </c>
      <c r="F19" s="1282">
        <f t="shared" si="1"/>
        <v>0.2508832836646287</v>
      </c>
      <c r="G19" s="1391">
        <v>9717</v>
      </c>
      <c r="H19" s="1390">
        <f t="shared" si="2"/>
        <v>0.29853451718946816</v>
      </c>
    </row>
    <row r="20" spans="1:8" s="37" customFormat="1" ht="21.95" customHeight="1">
      <c r="A20" s="1281">
        <v>1998</v>
      </c>
      <c r="B20" s="612">
        <v>39497</v>
      </c>
      <c r="C20" s="1391">
        <v>17532</v>
      </c>
      <c r="D20" s="1284">
        <f t="shared" si="0"/>
        <v>0.4438818138086437</v>
      </c>
      <c r="E20" s="1391">
        <v>9375</v>
      </c>
      <c r="F20" s="1282">
        <f t="shared" si="1"/>
        <v>0.2373597994784414</v>
      </c>
      <c r="G20" s="1391">
        <v>12590</v>
      </c>
      <c r="H20" s="1390">
        <f t="shared" si="2"/>
        <v>0.3187583867129149</v>
      </c>
    </row>
    <row r="21" spans="1:8" s="37" customFormat="1" ht="21.95" customHeight="1">
      <c r="A21" s="1281">
        <v>1999</v>
      </c>
      <c r="B21" s="612">
        <v>44378.9</v>
      </c>
      <c r="C21" s="1391">
        <v>19244.19</v>
      </c>
      <c r="D21" s="1284">
        <f t="shared" si="0"/>
        <v>0.4336337764117632</v>
      </c>
      <c r="E21" s="1391">
        <f>-C21+29919.64</f>
        <v>10675.45</v>
      </c>
      <c r="F21" s="1282">
        <f t="shared" si="1"/>
        <v>0.24055237962184733</v>
      </c>
      <c r="G21" s="1391">
        <f>+B21-E21-C21</f>
        <v>14459.259999999998</v>
      </c>
      <c r="H21" s="1390">
        <f t="shared" si="2"/>
        <v>0.3258138439663894</v>
      </c>
    </row>
    <row r="22" spans="1:8" s="37" customFormat="1" ht="21.95" customHeight="1">
      <c r="A22" s="1281">
        <v>2000</v>
      </c>
      <c r="B22" s="612">
        <v>21135.28</v>
      </c>
      <c r="C22" s="1391">
        <v>11493.4</v>
      </c>
      <c r="D22" s="1284">
        <f t="shared" si="0"/>
        <v>0.5438016435079166</v>
      </c>
      <c r="E22" s="1391">
        <f>16748.44-C22</f>
        <v>5255.039999999999</v>
      </c>
      <c r="F22" s="1282">
        <f t="shared" si="1"/>
        <v>0.248638295778433</v>
      </c>
      <c r="G22" s="1391">
        <f>+B22-E22-C22</f>
        <v>4386.84</v>
      </c>
      <c r="H22" s="1390">
        <f t="shared" si="2"/>
        <v>0.20756006071365038</v>
      </c>
    </row>
    <row r="23" spans="1:8" s="37" customFormat="1" ht="21.95" customHeight="1">
      <c r="A23" s="1281">
        <v>2001</v>
      </c>
      <c r="B23" s="612">
        <v>48411.96</v>
      </c>
      <c r="C23" s="1391">
        <v>20032.46</v>
      </c>
      <c r="D23" s="1284">
        <f t="shared" si="0"/>
        <v>0.4137915506829304</v>
      </c>
      <c r="E23" s="1391">
        <v>11192.94</v>
      </c>
      <c r="F23" s="1282">
        <f t="shared" si="1"/>
        <v>0.23120195918529224</v>
      </c>
      <c r="G23" s="1391">
        <f>+B23-E23-C23</f>
        <v>17186.559999999998</v>
      </c>
      <c r="H23" s="1390">
        <f t="shared" si="2"/>
        <v>0.3550064901317773</v>
      </c>
    </row>
    <row r="24" spans="1:8" s="37" customFormat="1" ht="21.95" customHeight="1">
      <c r="A24" s="1281">
        <v>2002</v>
      </c>
      <c r="B24" s="612">
        <v>102469.44</v>
      </c>
      <c r="C24" s="1391">
        <v>34276.44</v>
      </c>
      <c r="D24" s="1284">
        <f t="shared" si="0"/>
        <v>0.3345040238338377</v>
      </c>
      <c r="E24" s="1391">
        <v>24640.93</v>
      </c>
      <c r="F24" s="1282">
        <f t="shared" si="1"/>
        <v>0.2404710126258131</v>
      </c>
      <c r="G24" s="1391">
        <v>43552.07</v>
      </c>
      <c r="H24" s="1390">
        <f t="shared" si="2"/>
        <v>0.4250249635403492</v>
      </c>
    </row>
    <row r="25" spans="1:8" s="37" customFormat="1" ht="21.95" customHeight="1">
      <c r="A25" s="1281">
        <v>2003</v>
      </c>
      <c r="B25" s="612">
        <v>178914.92</v>
      </c>
      <c r="C25" s="1391">
        <v>57901.77</v>
      </c>
      <c r="D25" s="1284">
        <f t="shared" si="0"/>
        <v>0.3236273978715693</v>
      </c>
      <c r="E25" s="1391">
        <v>40599.91</v>
      </c>
      <c r="F25" s="1282">
        <f t="shared" si="1"/>
        <v>0.22692299781370945</v>
      </c>
      <c r="G25" s="1391">
        <v>80413.24</v>
      </c>
      <c r="H25" s="1390">
        <f t="shared" si="2"/>
        <v>0.4494496043147212</v>
      </c>
    </row>
    <row r="26" spans="1:8" s="79" customFormat="1" ht="21.95" customHeight="1">
      <c r="A26" s="1281">
        <v>2004</v>
      </c>
      <c r="B26" s="612">
        <v>209181</v>
      </c>
      <c r="C26" s="1391">
        <v>63736</v>
      </c>
      <c r="D26" s="1284">
        <f t="shared" si="0"/>
        <v>0.304693064857707</v>
      </c>
      <c r="E26" s="1391">
        <v>48901.06</v>
      </c>
      <c r="F26" s="1282">
        <f t="shared" si="1"/>
        <v>0.23377390872019924</v>
      </c>
      <c r="G26" s="1391">
        <v>96544</v>
      </c>
      <c r="H26" s="1390">
        <f t="shared" si="2"/>
        <v>0.46153331325502794</v>
      </c>
    </row>
    <row r="27" spans="1:10" ht="21.95" customHeight="1">
      <c r="A27" s="1967">
        <v>2005</v>
      </c>
      <c r="B27" s="1394">
        <f>C27+E27+G27</f>
        <v>226717.01</v>
      </c>
      <c r="C27" s="1391">
        <v>68829.01</v>
      </c>
      <c r="D27" s="1284">
        <f t="shared" si="0"/>
        <v>0.3035899688338338</v>
      </c>
      <c r="E27" s="1391">
        <v>52710</v>
      </c>
      <c r="F27" s="1282">
        <f t="shared" si="1"/>
        <v>0.23249248038336426</v>
      </c>
      <c r="G27" s="1391">
        <v>105178</v>
      </c>
      <c r="H27" s="1390">
        <f t="shared" si="2"/>
        <v>0.46391755078280184</v>
      </c>
      <c r="J27" s="771"/>
    </row>
    <row r="28" spans="1:10" ht="22.5" customHeight="1">
      <c r="A28" s="1967">
        <v>2006</v>
      </c>
      <c r="B28" s="1394">
        <f>C28+E28+G28</f>
        <v>200700.84</v>
      </c>
      <c r="C28" s="1391">
        <v>62460.93</v>
      </c>
      <c r="D28" s="1284">
        <f t="shared" si="0"/>
        <v>0.31121409357330043</v>
      </c>
      <c r="E28" s="1391">
        <v>47821.76</v>
      </c>
      <c r="F28" s="1282">
        <f t="shared" si="1"/>
        <v>0.23827384080704397</v>
      </c>
      <c r="G28" s="1391">
        <v>90418.15</v>
      </c>
      <c r="H28" s="1390">
        <f t="shared" si="2"/>
        <v>0.45051206561965557</v>
      </c>
      <c r="J28" s="771"/>
    </row>
    <row r="29" spans="1:11" ht="22.5" customHeight="1">
      <c r="A29" s="606">
        <v>2007</v>
      </c>
      <c r="B29" s="1394">
        <f>+C29+E29+G29</f>
        <v>192848.62</v>
      </c>
      <c r="C29" s="1391">
        <v>59583.38</v>
      </c>
      <c r="D29" s="1284">
        <f t="shared" si="0"/>
        <v>0.30896451320211676</v>
      </c>
      <c r="E29" s="1391">
        <v>47345.22</v>
      </c>
      <c r="F29" s="1282">
        <f t="shared" si="1"/>
        <v>0.24550458281734142</v>
      </c>
      <c r="G29" s="1391">
        <v>85920.02</v>
      </c>
      <c r="H29" s="1390">
        <f t="shared" si="2"/>
        <v>0.44553090398054185</v>
      </c>
      <c r="J29" s="771"/>
      <c r="K29" s="771"/>
    </row>
    <row r="30" spans="1:11" ht="22.5" customHeight="1">
      <c r="A30" s="606">
        <v>2008</v>
      </c>
      <c r="B30" s="1394">
        <f>+C30+E30+G30</f>
        <v>210166.68</v>
      </c>
      <c r="C30" s="1391">
        <v>58099.98</v>
      </c>
      <c r="D30" s="1284">
        <f t="shared" si="0"/>
        <v>0.27644715137527986</v>
      </c>
      <c r="E30" s="1391">
        <v>55648.17</v>
      </c>
      <c r="F30" s="1282">
        <f t="shared" si="1"/>
        <v>0.26478112515266455</v>
      </c>
      <c r="G30" s="1391">
        <v>96418.53</v>
      </c>
      <c r="H30" s="1390">
        <f t="shared" si="2"/>
        <v>0.45877172347205564</v>
      </c>
      <c r="J30" s="771"/>
      <c r="K30" s="771"/>
    </row>
    <row r="31" spans="1:11" ht="22.5" customHeight="1">
      <c r="A31" s="606">
        <v>2009</v>
      </c>
      <c r="B31" s="1394">
        <v>345788</v>
      </c>
      <c r="C31" s="1391">
        <v>94545.49</v>
      </c>
      <c r="D31" s="1284">
        <f>+(C31/B31)</f>
        <v>0.2734203905283006</v>
      </c>
      <c r="E31" s="1391">
        <v>90896.23</v>
      </c>
      <c r="F31" s="1282">
        <f>+(E31/$B31)</f>
        <v>0.2628669300264902</v>
      </c>
      <c r="G31" s="1391">
        <v>160347</v>
      </c>
      <c r="H31" s="1390">
        <f>+(G31/$B31)</f>
        <v>0.46371476164586395</v>
      </c>
      <c r="J31" s="771"/>
      <c r="K31" s="771"/>
    </row>
    <row r="32" spans="1:11" ht="22.5" customHeight="1" thickBot="1">
      <c r="A32" s="622">
        <v>2010</v>
      </c>
      <c r="B32" s="1398">
        <f>+C32+E32+G32</f>
        <v>391026.87</v>
      </c>
      <c r="C32" s="1401">
        <v>106143.45</v>
      </c>
      <c r="D32" s="2186">
        <f t="shared" si="0"/>
        <v>0.27144796980320046</v>
      </c>
      <c r="E32" s="1401">
        <v>102595.18</v>
      </c>
      <c r="F32" s="2176">
        <f t="shared" si="1"/>
        <v>0.26237373406078207</v>
      </c>
      <c r="G32" s="1401">
        <v>182288.24</v>
      </c>
      <c r="H32" s="2187">
        <f t="shared" si="2"/>
        <v>0.4661782961360174</v>
      </c>
      <c r="J32" s="771"/>
      <c r="K32" s="771"/>
    </row>
    <row r="33" spans="1:10" ht="20.25" customHeight="1">
      <c r="A33" s="1968"/>
      <c r="B33" s="1969"/>
      <c r="C33" s="1970"/>
      <c r="D33" s="1971"/>
      <c r="E33" s="1970"/>
      <c r="F33" s="1971"/>
      <c r="G33" s="1970"/>
      <c r="H33" s="1971"/>
      <c r="J33" s="771"/>
    </row>
    <row r="34" spans="1:231" ht="9.95" customHeight="1">
      <c r="A34" s="103" t="s">
        <v>1013</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row>
    <row r="35" spans="1:6" s="1948" customFormat="1" ht="10.35" customHeight="1">
      <c r="A35" s="1348" t="s">
        <v>1021</v>
      </c>
      <c r="B35" s="1349"/>
      <c r="C35" s="1349"/>
      <c r="D35" s="1349"/>
      <c r="E35" s="1349"/>
      <c r="F35" s="1349"/>
    </row>
    <row r="36" spans="1:245" ht="9.95" customHeight="1">
      <c r="A36" s="1348" t="s">
        <v>244</v>
      </c>
      <c r="B36" s="103"/>
      <c r="C36" s="103"/>
      <c r="D36" s="1947"/>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row>
    <row r="37" spans="1:7" s="1948" customFormat="1" ht="10.35" customHeight="1">
      <c r="A37" s="1348" t="s">
        <v>1009</v>
      </c>
      <c r="B37" s="1349"/>
      <c r="C37" s="1349"/>
      <c r="D37" s="1349"/>
      <c r="E37" s="1349"/>
      <c r="F37" s="1947"/>
      <c r="G37" s="1349"/>
    </row>
    <row r="38" spans="1:17" ht="9.95" customHeight="1">
      <c r="A38" s="1348" t="s">
        <v>1010</v>
      </c>
      <c r="B38" s="375"/>
      <c r="C38" s="375"/>
      <c r="D38" s="512"/>
      <c r="E38" s="375"/>
      <c r="F38" s="375"/>
      <c r="G38" s="375"/>
      <c r="H38" s="375"/>
      <c r="I38" s="375"/>
      <c r="J38" s="375"/>
      <c r="K38" s="375"/>
      <c r="L38" s="375"/>
      <c r="M38" s="375"/>
      <c r="N38" s="375"/>
      <c r="O38" s="375"/>
      <c r="P38" s="375"/>
      <c r="Q38" s="375"/>
    </row>
    <row r="39" spans="1:17" ht="9.95" customHeight="1">
      <c r="A39" s="1348" t="s">
        <v>1011</v>
      </c>
      <c r="B39" s="375"/>
      <c r="C39" s="375"/>
      <c r="D39" s="512"/>
      <c r="E39" s="375"/>
      <c r="F39" s="375"/>
      <c r="G39" s="375"/>
      <c r="H39" s="375"/>
      <c r="I39" s="375"/>
      <c r="J39" s="375"/>
      <c r="K39" s="375"/>
      <c r="L39" s="375"/>
      <c r="M39" s="375"/>
      <c r="N39" s="375"/>
      <c r="O39" s="375"/>
      <c r="P39" s="375"/>
      <c r="Q39" s="375"/>
    </row>
    <row r="40" ht="12.75">
      <c r="A40" s="1972"/>
    </row>
    <row r="41" spans="2:3" ht="12.75">
      <c r="B41"/>
      <c r="C41"/>
    </row>
    <row r="42" spans="1:8" ht="12.75">
      <c r="A42" s="857" t="s">
        <v>257</v>
      </c>
      <c r="B42" s="561"/>
      <c r="C42" s="561"/>
      <c r="D42" s="561"/>
      <c r="E42" s="561"/>
      <c r="F42" s="561"/>
      <c r="G42" s="561"/>
      <c r="H42" s="561"/>
    </row>
    <row r="43" spans="6:8" ht="12.75">
      <c r="F43" s="146"/>
      <c r="G43" s="146"/>
      <c r="H43" s="146"/>
    </row>
    <row r="45" spans="2:4" ht="12.75">
      <c r="B45"/>
      <c r="C45"/>
      <c r="D45"/>
    </row>
    <row r="46" spans="2:4" ht="12.75">
      <c r="B46"/>
      <c r="C46"/>
      <c r="D46"/>
    </row>
    <row r="47" spans="2:4" ht="12.75">
      <c r="B47"/>
      <c r="C47"/>
      <c r="D47"/>
    </row>
  </sheetData>
  <printOptions/>
  <pageMargins left="0.7" right="0.7" top="0.75" bottom="0.75" header="0.3" footer="0.3"/>
  <pageSetup fitToHeight="1" fitToWidth="1" horizontalDpi="600" verticalDpi="600" orientation="landscape" scale="10" r:id="rId1"/>
  <ignoredErrors>
    <ignoredError sqref="G21:G23" formula="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FFFF00"/>
    <pageSetUpPr fitToPage="1"/>
  </sheetPr>
  <dimension ref="A1:N48"/>
  <sheetViews>
    <sheetView zoomScaleSheetLayoutView="100" workbookViewId="0" topLeftCell="A1">
      <selection activeCell="N12" sqref="N12"/>
    </sheetView>
  </sheetViews>
  <sheetFormatPr defaultColWidth="9.140625" defaultRowHeight="12.75"/>
  <cols>
    <col min="1" max="1" width="1.8515625" style="9" customWidth="1"/>
    <col min="2" max="2" width="18.140625" style="9" customWidth="1"/>
    <col min="3" max="3" width="14.7109375" style="9" customWidth="1"/>
    <col min="4" max="4" width="14.8515625" style="9" customWidth="1"/>
    <col min="5" max="5" width="15.140625" style="9" customWidth="1"/>
    <col min="6" max="6" width="15.7109375" style="9" customWidth="1"/>
    <col min="7" max="7" width="13.00390625" style="9" customWidth="1"/>
    <col min="8" max="8" width="9.00390625" style="9" bestFit="1" customWidth="1"/>
    <col min="9" max="9" width="13.7109375" style="9" customWidth="1"/>
    <col min="10" max="10" width="11.7109375" style="9" customWidth="1"/>
    <col min="11" max="11" width="14.8515625" style="9" customWidth="1"/>
    <col min="12" max="12" width="13.8515625" style="9" customWidth="1"/>
    <col min="13" max="13" width="14.57421875" style="13" customWidth="1"/>
    <col min="14" max="16384" width="9.140625" style="9" customWidth="1"/>
  </cols>
  <sheetData>
    <row r="1" spans="1:13" ht="5.1" customHeight="1">
      <c r="A1" s="634"/>
      <c r="B1" s="635"/>
      <c r="C1" s="635"/>
      <c r="D1" s="635"/>
      <c r="E1" s="635"/>
      <c r="F1" s="635"/>
      <c r="G1" s="635"/>
      <c r="H1" s="635"/>
      <c r="I1" s="635"/>
      <c r="J1" s="635"/>
      <c r="K1" s="635"/>
      <c r="L1" s="635"/>
      <c r="M1" s="736"/>
    </row>
    <row r="2" spans="1:13" s="13" customFormat="1" ht="23.25">
      <c r="A2" s="1079" t="s">
        <v>1022</v>
      </c>
      <c r="B2" s="567"/>
      <c r="C2" s="567"/>
      <c r="D2" s="567"/>
      <c r="E2" s="567"/>
      <c r="F2" s="567"/>
      <c r="G2" s="567"/>
      <c r="H2" s="567"/>
      <c r="I2" s="567"/>
      <c r="J2" s="567"/>
      <c r="K2" s="688"/>
      <c r="L2" s="688"/>
      <c r="M2" s="793"/>
    </row>
    <row r="3" spans="1:13" ht="20.25">
      <c r="A3" s="1650" t="s">
        <v>128</v>
      </c>
      <c r="B3" s="567"/>
      <c r="C3" s="567"/>
      <c r="D3" s="567"/>
      <c r="E3" s="567"/>
      <c r="F3" s="567"/>
      <c r="G3" s="567"/>
      <c r="H3" s="567"/>
      <c r="I3" s="567"/>
      <c r="J3" s="567"/>
      <c r="K3" s="688"/>
      <c r="L3" s="688"/>
      <c r="M3" s="793"/>
    </row>
    <row r="4" spans="1:13" ht="20.25">
      <c r="A4" s="1650" t="s">
        <v>908</v>
      </c>
      <c r="B4" s="567"/>
      <c r="C4" s="567"/>
      <c r="D4" s="567"/>
      <c r="E4" s="567"/>
      <c r="F4" s="567"/>
      <c r="G4" s="567"/>
      <c r="H4" s="567"/>
      <c r="I4" s="567"/>
      <c r="J4" s="567"/>
      <c r="K4" s="688"/>
      <c r="L4" s="688"/>
      <c r="M4" s="793"/>
    </row>
    <row r="5" spans="1:13" ht="15" customHeight="1">
      <c r="A5" s="1973"/>
      <c r="B5" s="156"/>
      <c r="C5" s="156"/>
      <c r="D5" s="156"/>
      <c r="E5" s="156"/>
      <c r="F5" s="156"/>
      <c r="G5" s="157"/>
      <c r="H5" s="157"/>
      <c r="I5" s="157"/>
      <c r="J5" s="157"/>
      <c r="K5" s="157"/>
      <c r="L5" s="157"/>
      <c r="M5" s="1974"/>
    </row>
    <row r="6" spans="1:13" s="37" customFormat="1" ht="9.95" customHeight="1">
      <c r="A6" s="161"/>
      <c r="B6" s="1975"/>
      <c r="C6" s="1976"/>
      <c r="D6" s="1975"/>
      <c r="E6" s="1977"/>
      <c r="F6" s="1975"/>
      <c r="G6" s="1977"/>
      <c r="H6" s="1955"/>
      <c r="I6" s="1978"/>
      <c r="J6" s="1955"/>
      <c r="K6" s="1955"/>
      <c r="L6" s="1977"/>
      <c r="M6" s="1979"/>
    </row>
    <row r="7" spans="1:13" s="79" customFormat="1" ht="12.75">
      <c r="A7" s="1980" t="s">
        <v>257</v>
      </c>
      <c r="B7" s="1981" t="s">
        <v>740</v>
      </c>
      <c r="C7" s="2848" t="s">
        <v>298</v>
      </c>
      <c r="D7" s="2849"/>
      <c r="E7" s="1982" t="s">
        <v>176</v>
      </c>
      <c r="F7" s="1983"/>
      <c r="G7" s="1982" t="s">
        <v>741</v>
      </c>
      <c r="H7" s="1983"/>
      <c r="I7" s="1984"/>
      <c r="J7" s="1983" t="s">
        <v>720</v>
      </c>
      <c r="K7" s="1983"/>
      <c r="L7" s="1985" t="s">
        <v>721</v>
      </c>
      <c r="M7" s="1986"/>
    </row>
    <row r="8" spans="1:13" s="79" customFormat="1" ht="12.75" customHeight="1">
      <c r="A8" s="1980" t="s">
        <v>257</v>
      </c>
      <c r="B8" s="1981"/>
      <c r="C8" s="1987"/>
      <c r="D8" s="1988"/>
      <c r="E8" s="1989" t="s">
        <v>438</v>
      </c>
      <c r="F8" s="1990"/>
      <c r="G8" s="1989" t="s">
        <v>242</v>
      </c>
      <c r="H8" s="1990"/>
      <c r="I8" s="1991"/>
      <c r="J8" s="1992" t="s">
        <v>242</v>
      </c>
      <c r="K8" s="1990"/>
      <c r="L8" s="1993" t="s">
        <v>242</v>
      </c>
      <c r="M8" s="1994"/>
    </row>
    <row r="9" spans="1:13" s="32" customFormat="1" ht="9.95" customHeight="1">
      <c r="A9" s="1532"/>
      <c r="B9" s="1995"/>
      <c r="C9" s="1996"/>
      <c r="D9" s="1995"/>
      <c r="E9" s="1997"/>
      <c r="F9" s="1995"/>
      <c r="G9" s="1997"/>
      <c r="H9" s="1998"/>
      <c r="I9" s="1999"/>
      <c r="J9" s="1998"/>
      <c r="K9" s="1998"/>
      <c r="L9" s="1997"/>
      <c r="M9" s="2000"/>
    </row>
    <row r="10" spans="1:13" ht="9.95" customHeight="1">
      <c r="A10" s="749"/>
      <c r="B10" s="2001"/>
      <c r="C10" s="1433"/>
      <c r="D10" s="1433"/>
      <c r="E10" s="2002"/>
      <c r="F10" s="718" t="s">
        <v>257</v>
      </c>
      <c r="G10" s="2002"/>
      <c r="H10" s="2003"/>
      <c r="I10" s="2004"/>
      <c r="J10" s="2003"/>
      <c r="K10" s="2005"/>
      <c r="L10" s="2003"/>
      <c r="M10" s="2006"/>
    </row>
    <row r="11" spans="1:14" s="37" customFormat="1" ht="18" customHeight="1">
      <c r="A11" s="753"/>
      <c r="B11" s="1438" t="s">
        <v>742</v>
      </c>
      <c r="C11" s="2891">
        <v>228</v>
      </c>
      <c r="D11" s="718">
        <f aca="true" t="shared" si="0" ref="D11:D21">+(C11/C$22)</f>
        <v>0.15457627118644068</v>
      </c>
      <c r="E11" s="2892">
        <v>1870.5669941794854</v>
      </c>
      <c r="F11" s="2893">
        <f aca="true" t="shared" si="1" ref="F11:F18">+(E11/E$22)</f>
        <v>0.1796340239508721</v>
      </c>
      <c r="G11" s="2894">
        <v>172326.6</v>
      </c>
      <c r="H11" s="2895"/>
      <c r="I11" s="2896">
        <f>+G11/G$22</f>
        <v>0.22764439819398458</v>
      </c>
      <c r="J11" s="40">
        <v>110274.41</v>
      </c>
      <c r="K11" s="2896">
        <f>+J11/J$22</f>
        <v>0.28201235889492704</v>
      </c>
      <c r="L11" s="2173" t="s">
        <v>1023</v>
      </c>
      <c r="M11" s="2008" t="s">
        <v>1023</v>
      </c>
      <c r="N11" s="2009" t="s">
        <v>257</v>
      </c>
    </row>
    <row r="12" spans="1:14" s="37" customFormat="1" ht="18" customHeight="1">
      <c r="A12" s="753"/>
      <c r="B12" s="1438" t="s">
        <v>744</v>
      </c>
      <c r="C12" s="2891">
        <v>415</v>
      </c>
      <c r="D12" s="718">
        <f t="shared" si="0"/>
        <v>0.28135593220338984</v>
      </c>
      <c r="E12" s="657">
        <v>4443.982749628973</v>
      </c>
      <c r="F12" s="2893">
        <f t="shared" si="1"/>
        <v>0.42676392033436866</v>
      </c>
      <c r="G12" s="657">
        <v>306595.91</v>
      </c>
      <c r="H12" s="2897"/>
      <c r="I12" s="2898">
        <f aca="true" t="shared" si="2" ref="I12:I18">+(G12/G$22)</f>
        <v>0.40501490437742665</v>
      </c>
      <c r="J12" s="659">
        <v>167677.61</v>
      </c>
      <c r="K12" s="2898">
        <f>+(J12/J$22)</f>
        <v>0.42881352373559384</v>
      </c>
      <c r="L12" s="2173" t="s">
        <v>1023</v>
      </c>
      <c r="M12" s="2008" t="s">
        <v>1023</v>
      </c>
      <c r="N12" s="2009" t="s">
        <v>257</v>
      </c>
    </row>
    <row r="13" spans="1:14" s="37" customFormat="1" ht="18" customHeight="1">
      <c r="A13" s="753"/>
      <c r="B13" s="1438" t="s">
        <v>745</v>
      </c>
      <c r="C13" s="2891">
        <v>469</v>
      </c>
      <c r="D13" s="718">
        <f t="shared" si="0"/>
        <v>0.31796610169491524</v>
      </c>
      <c r="E13" s="657">
        <v>2557.152990461094</v>
      </c>
      <c r="F13" s="2893">
        <f t="shared" si="1"/>
        <v>0.24556815284556255</v>
      </c>
      <c r="G13" s="657">
        <v>196080.27</v>
      </c>
      <c r="H13" s="2897"/>
      <c r="I13" s="2898">
        <f t="shared" si="2"/>
        <v>0.2590231285353741</v>
      </c>
      <c r="J13" s="659">
        <v>87236.13</v>
      </c>
      <c r="K13" s="2898">
        <f>+(J13/J$22)</f>
        <v>0.2230949755447752</v>
      </c>
      <c r="L13" s="2173" t="s">
        <v>1023</v>
      </c>
      <c r="M13" s="2008" t="s">
        <v>1023</v>
      </c>
      <c r="N13" s="2009" t="s">
        <v>257</v>
      </c>
    </row>
    <row r="14" spans="1:14" s="37" customFormat="1" ht="18" customHeight="1">
      <c r="A14" s="753"/>
      <c r="B14" s="1438" t="s">
        <v>746</v>
      </c>
      <c r="C14" s="2891">
        <v>202</v>
      </c>
      <c r="D14" s="718">
        <f t="shared" si="0"/>
        <v>0.1369491525423729</v>
      </c>
      <c r="E14" s="657">
        <v>1046.8547158459437</v>
      </c>
      <c r="F14" s="2893">
        <f t="shared" si="1"/>
        <v>0.10053140341110378</v>
      </c>
      <c r="G14" s="657">
        <v>59217.82</v>
      </c>
      <c r="H14" s="2897"/>
      <c r="I14" s="2898">
        <f t="shared" si="2"/>
        <v>0.07822706997213259</v>
      </c>
      <c r="J14" s="659">
        <v>21643.27</v>
      </c>
      <c r="K14" s="2898">
        <f>+(J14/J$22)</f>
        <v>0.05534982800542581</v>
      </c>
      <c r="L14" s="2173" t="s">
        <v>1023</v>
      </c>
      <c r="M14" s="2008" t="s">
        <v>1023</v>
      </c>
      <c r="N14" s="2009" t="s">
        <v>257</v>
      </c>
    </row>
    <row r="15" spans="1:14" s="37" customFormat="1" ht="18" customHeight="1">
      <c r="A15" s="753"/>
      <c r="B15" s="1438" t="s">
        <v>747</v>
      </c>
      <c r="C15" s="2891">
        <v>73</v>
      </c>
      <c r="D15" s="718">
        <f t="shared" si="0"/>
        <v>0.04949152542372881</v>
      </c>
      <c r="E15" s="657">
        <v>260.47470585384065</v>
      </c>
      <c r="F15" s="2893">
        <f t="shared" si="1"/>
        <v>0.025013869963245783</v>
      </c>
      <c r="G15" s="657">
        <v>11445.84</v>
      </c>
      <c r="H15" s="2897"/>
      <c r="I15" s="2898">
        <f t="shared" si="2"/>
        <v>0.015120018375715858</v>
      </c>
      <c r="J15" s="659">
        <v>2893.83</v>
      </c>
      <c r="K15" s="2898">
        <f>+(J15/J$22)</f>
        <v>0.007400591166535434</v>
      </c>
      <c r="L15" s="2173" t="s">
        <v>1023</v>
      </c>
      <c r="M15" s="2008" t="s">
        <v>1023</v>
      </c>
      <c r="N15" s="2009" t="s">
        <v>257</v>
      </c>
    </row>
    <row r="16" spans="1:14" s="37" customFormat="1" ht="18" customHeight="1">
      <c r="A16" s="753"/>
      <c r="B16" s="1438" t="s">
        <v>748</v>
      </c>
      <c r="C16" s="2891">
        <v>33</v>
      </c>
      <c r="D16" s="718">
        <f t="shared" si="0"/>
        <v>0.022372881355932205</v>
      </c>
      <c r="E16" s="657">
        <v>110.41974936723366</v>
      </c>
      <c r="F16" s="2893">
        <f t="shared" si="1"/>
        <v>0.010603813690823477</v>
      </c>
      <c r="G16" s="657">
        <v>7414.12</v>
      </c>
      <c r="H16" s="2897"/>
      <c r="I16" s="2898">
        <f t="shared" si="2"/>
        <v>0.009794093805239499</v>
      </c>
      <c r="J16" s="659">
        <v>1178.3</v>
      </c>
      <c r="K16" s="2898">
        <f>+(J16/J$22)</f>
        <v>0.003013347906244908</v>
      </c>
      <c r="L16" s="2173" t="s">
        <v>1023</v>
      </c>
      <c r="M16" s="2008" t="s">
        <v>1023</v>
      </c>
      <c r="N16" s="2009" t="s">
        <v>257</v>
      </c>
    </row>
    <row r="17" spans="1:14" s="37" customFormat="1" ht="18" customHeight="1">
      <c r="A17" s="753"/>
      <c r="B17" s="1438" t="s">
        <v>749</v>
      </c>
      <c r="C17" s="2891">
        <v>16</v>
      </c>
      <c r="D17" s="718">
        <f t="shared" si="0"/>
        <v>0.010847457627118645</v>
      </c>
      <c r="E17" s="657">
        <v>62.39711194048664</v>
      </c>
      <c r="F17" s="2893">
        <f t="shared" si="1"/>
        <v>0.005992110593023288</v>
      </c>
      <c r="G17" s="657">
        <v>2620.06</v>
      </c>
      <c r="H17" s="2897"/>
      <c r="I17" s="2898">
        <f t="shared" si="2"/>
        <v>0.0034611138497024326</v>
      </c>
      <c r="J17" s="659">
        <v>123.32</v>
      </c>
      <c r="K17" s="2154" t="s">
        <v>1024</v>
      </c>
      <c r="L17" s="2173" t="s">
        <v>1023</v>
      </c>
      <c r="M17" s="2008" t="s">
        <v>1023</v>
      </c>
      <c r="N17" s="2009" t="s">
        <v>257</v>
      </c>
    </row>
    <row r="18" spans="1:14" s="37" customFormat="1" ht="18" customHeight="1">
      <c r="A18" s="753"/>
      <c r="B18" s="1438" t="s">
        <v>750</v>
      </c>
      <c r="C18" s="2891">
        <v>10</v>
      </c>
      <c r="D18" s="718">
        <f t="shared" si="0"/>
        <v>0.006779661016949152</v>
      </c>
      <c r="E18" s="657">
        <v>30.294185150497455</v>
      </c>
      <c r="F18" s="2893">
        <f t="shared" si="1"/>
        <v>0.002909206886377069</v>
      </c>
      <c r="G18" s="657">
        <v>857.28</v>
      </c>
      <c r="H18" s="2897"/>
      <c r="I18" s="2898">
        <f t="shared" si="2"/>
        <v>0.0011324716537304113</v>
      </c>
      <c r="J18" s="2007" t="s">
        <v>1023</v>
      </c>
      <c r="K18" s="2172" t="s">
        <v>1025</v>
      </c>
      <c r="L18" s="2899">
        <v>18.312</v>
      </c>
      <c r="M18" s="2900">
        <f>+L18/L$22</f>
        <v>0.0508245951961987</v>
      </c>
      <c r="N18" s="2009" t="s">
        <v>257</v>
      </c>
    </row>
    <row r="19" spans="1:14" s="37" customFormat="1" ht="18" customHeight="1">
      <c r="A19" s="753"/>
      <c r="B19" s="1438" t="s">
        <v>752</v>
      </c>
      <c r="C19" s="2891">
        <v>2</v>
      </c>
      <c r="D19" s="718">
        <f t="shared" si="0"/>
        <v>0.0013559322033898306</v>
      </c>
      <c r="E19" s="657">
        <v>2.550534527375631</v>
      </c>
      <c r="F19" s="2154" t="s">
        <v>1026</v>
      </c>
      <c r="G19" s="657">
        <v>26.84</v>
      </c>
      <c r="H19" s="659"/>
      <c r="I19" s="2154" t="s">
        <v>1027</v>
      </c>
      <c r="J19" s="2007" t="s">
        <v>1023</v>
      </c>
      <c r="K19" s="2172" t="s">
        <v>1025</v>
      </c>
      <c r="L19" s="2901">
        <v>3.911</v>
      </c>
      <c r="M19" s="2900">
        <f>+L19/L$22</f>
        <v>0.010854903441040472</v>
      </c>
      <c r="N19" s="2009" t="s">
        <v>257</v>
      </c>
    </row>
    <row r="20" spans="1:14" s="37" customFormat="1" ht="18" customHeight="1">
      <c r="A20" s="753"/>
      <c r="B20" s="1438" t="s">
        <v>754</v>
      </c>
      <c r="C20" s="2891">
        <v>6</v>
      </c>
      <c r="D20" s="718">
        <f t="shared" si="0"/>
        <v>0.004067796610169492</v>
      </c>
      <c r="E20" s="657">
        <v>4.210122100938955</v>
      </c>
      <c r="F20" s="2154" t="s">
        <v>1026</v>
      </c>
      <c r="G20" s="657">
        <v>58.54</v>
      </c>
      <c r="H20" s="659"/>
      <c r="I20" s="2154" t="s">
        <v>1027</v>
      </c>
      <c r="J20" s="2007" t="s">
        <v>1023</v>
      </c>
      <c r="K20" s="2172" t="s">
        <v>1025</v>
      </c>
      <c r="L20" s="2901">
        <v>19.05</v>
      </c>
      <c r="M20" s="2900">
        <f>+L20/L$22</f>
        <v>0.05287289965528535</v>
      </c>
      <c r="N20" s="2009" t="s">
        <v>257</v>
      </c>
    </row>
    <row r="21" spans="1:14" s="37" customFormat="1" ht="18" customHeight="1">
      <c r="A21" s="753"/>
      <c r="B21" s="1438" t="s">
        <v>756</v>
      </c>
      <c r="C21" s="2891">
        <v>21</v>
      </c>
      <c r="D21" s="718">
        <f t="shared" si="0"/>
        <v>0.01423728813559322</v>
      </c>
      <c r="E21" s="657">
        <v>24.3071409441315</v>
      </c>
      <c r="F21" s="2893">
        <f>+(E21/E$22)</f>
        <v>0.002334259907355329</v>
      </c>
      <c r="G21" s="657">
        <v>355.8</v>
      </c>
      <c r="H21" s="659"/>
      <c r="I21" s="2154" t="s">
        <v>1027</v>
      </c>
      <c r="J21" s="2007" t="s">
        <v>1023</v>
      </c>
      <c r="K21" s="2172" t="s">
        <v>1025</v>
      </c>
      <c r="L21" s="2901">
        <v>319.025</v>
      </c>
      <c r="M21" s="2900">
        <f>+L21/L$22</f>
        <v>0.8854476017074754</v>
      </c>
      <c r="N21" s="2009" t="s">
        <v>257</v>
      </c>
    </row>
    <row r="22" spans="1:14" s="37" customFormat="1" ht="18" customHeight="1">
      <c r="A22" s="753"/>
      <c r="B22" s="1438" t="s">
        <v>262</v>
      </c>
      <c r="C22" s="2891">
        <f>SUM(C11:C21)</f>
        <v>1475</v>
      </c>
      <c r="D22" s="718">
        <v>1</v>
      </c>
      <c r="E22" s="657">
        <f>SUM(E11:E21)</f>
        <v>10413.211000000003</v>
      </c>
      <c r="F22" s="2896">
        <v>1</v>
      </c>
      <c r="G22" s="2894">
        <f>SUM(G11:G21)</f>
        <v>756999.0800000001</v>
      </c>
      <c r="H22" s="2902"/>
      <c r="I22" s="2896">
        <v>1</v>
      </c>
      <c r="J22" s="2894">
        <f>SUM(J11:J17)</f>
        <v>391026.87000000005</v>
      </c>
      <c r="K22" s="2896">
        <v>1</v>
      </c>
      <c r="L22" s="2903">
        <f>SUM(L18:L21)</f>
        <v>360.298</v>
      </c>
      <c r="M22" s="2900">
        <v>1</v>
      </c>
      <c r="N22" s="721" t="s">
        <v>257</v>
      </c>
    </row>
    <row r="23" spans="1:13" s="37" customFormat="1" ht="18" customHeight="1">
      <c r="A23" s="753"/>
      <c r="B23" s="1438" t="s">
        <v>757</v>
      </c>
      <c r="C23" s="2891">
        <f>SUM(C11:C17)</f>
        <v>1436</v>
      </c>
      <c r="D23" s="718">
        <v>0.976</v>
      </c>
      <c r="E23" s="657">
        <f>SUM(E11:E17)</f>
        <v>10351.84901727706</v>
      </c>
      <c r="F23" s="2893">
        <f>+E23/E22</f>
        <v>0.994107294789</v>
      </c>
      <c r="G23" s="2894">
        <f>SUM(G11:G17)</f>
        <v>755700.62</v>
      </c>
      <c r="H23" s="2902"/>
      <c r="I23" s="2896">
        <f>+G23/G22</f>
        <v>0.9982847271095757</v>
      </c>
      <c r="J23" s="2894">
        <f>+J22</f>
        <v>391026.87000000005</v>
      </c>
      <c r="K23" s="2896">
        <v>1</v>
      </c>
      <c r="L23" s="2173" t="s">
        <v>1023</v>
      </c>
      <c r="M23" s="2008" t="s">
        <v>1023</v>
      </c>
    </row>
    <row r="24" spans="1:13" s="37" customFormat="1" ht="18" customHeight="1">
      <c r="A24" s="753"/>
      <c r="B24" s="1438" t="s">
        <v>758</v>
      </c>
      <c r="C24" s="2891">
        <f>SUM(C18:C21)</f>
        <v>39</v>
      </c>
      <c r="D24" s="718">
        <v>0.024</v>
      </c>
      <c r="E24" s="657">
        <f>SUM(E18:E21)</f>
        <v>61.36198272294354</v>
      </c>
      <c r="F24" s="2893">
        <f>+E24/E23</f>
        <v>0.005927635016752218</v>
      </c>
      <c r="G24" s="2894">
        <f>SUM(G18:G21)</f>
        <v>1298.46</v>
      </c>
      <c r="H24" s="2902"/>
      <c r="I24" s="2896">
        <f>+G24/G22</f>
        <v>0.0017152728904241204</v>
      </c>
      <c r="J24" s="2007" t="s">
        <v>1023</v>
      </c>
      <c r="K24" s="2172" t="s">
        <v>1025</v>
      </c>
      <c r="L24" s="2903">
        <f>+L22</f>
        <v>360.298</v>
      </c>
      <c r="M24" s="2900">
        <v>1</v>
      </c>
    </row>
    <row r="25" spans="1:13" ht="5.1" customHeight="1">
      <c r="A25" s="766"/>
      <c r="B25" s="767"/>
      <c r="C25" s="2010"/>
      <c r="D25" s="2010"/>
      <c r="E25" s="2011"/>
      <c r="F25" s="141"/>
      <c r="G25" s="2011"/>
      <c r="H25" s="2012"/>
      <c r="I25" s="769"/>
      <c r="J25" s="2012"/>
      <c r="K25" s="769"/>
      <c r="L25" s="2012"/>
      <c r="M25" s="2904"/>
    </row>
    <row r="26" spans="1:13" ht="5.1" customHeight="1">
      <c r="A26" s="146"/>
      <c r="B26" s="146"/>
      <c r="C26" s="146"/>
      <c r="D26" s="146"/>
      <c r="E26" s="146"/>
      <c r="F26" s="146"/>
      <c r="G26" s="146"/>
      <c r="H26" s="146"/>
      <c r="I26" s="146"/>
      <c r="J26" s="146"/>
      <c r="K26" s="146"/>
      <c r="L26" s="146"/>
      <c r="M26" s="151"/>
    </row>
    <row r="27" spans="1:13" ht="10.5" customHeight="1">
      <c r="A27" s="285" t="s">
        <v>1028</v>
      </c>
      <c r="B27" s="978"/>
      <c r="C27" s="978"/>
      <c r="D27" s="978"/>
      <c r="E27" s="978"/>
      <c r="F27" s="978"/>
      <c r="G27" s="146"/>
      <c r="H27" s="146"/>
      <c r="I27" s="146"/>
      <c r="J27" s="146"/>
      <c r="K27" s="146"/>
      <c r="L27" s="146"/>
      <c r="M27" s="151"/>
    </row>
    <row r="28" spans="1:13" ht="10.5" customHeight="1">
      <c r="A28" s="285" t="s">
        <v>1029</v>
      </c>
      <c r="B28" s="978"/>
      <c r="C28" s="978"/>
      <c r="D28" s="978"/>
      <c r="E28" s="978"/>
      <c r="F28" s="978"/>
      <c r="G28" s="146"/>
      <c r="H28" s="146"/>
      <c r="I28" s="146"/>
      <c r="J28" s="146"/>
      <c r="K28" s="146"/>
      <c r="L28" s="146"/>
      <c r="M28" s="151"/>
    </row>
    <row r="29" spans="1:13" ht="11.25" customHeight="1">
      <c r="A29" s="1348" t="s">
        <v>1030</v>
      </c>
      <c r="B29" s="58"/>
      <c r="C29" s="58"/>
      <c r="D29" s="58"/>
      <c r="E29" s="58"/>
      <c r="F29" s="146"/>
      <c r="G29" s="151"/>
      <c r="H29" s="151"/>
      <c r="I29" s="146"/>
      <c r="J29" s="146"/>
      <c r="K29" s="146"/>
      <c r="L29" s="146"/>
      <c r="M29" s="2013"/>
    </row>
    <row r="30" spans="1:13" ht="9.95" customHeight="1">
      <c r="A30" s="1805" t="s">
        <v>1031</v>
      </c>
      <c r="B30" s="978"/>
      <c r="C30" s="978"/>
      <c r="D30" s="978"/>
      <c r="E30" s="978"/>
      <c r="F30" s="978"/>
      <c r="G30" s="146"/>
      <c r="H30" s="146"/>
      <c r="I30" s="146"/>
      <c r="J30" s="146"/>
      <c r="K30" s="146"/>
      <c r="L30" s="146"/>
      <c r="M30" s="2013"/>
    </row>
    <row r="31" spans="4:14" ht="12.75">
      <c r="D31" s="268" t="s">
        <v>257</v>
      </c>
      <c r="E31"/>
      <c r="F31" s="268" t="s">
        <v>257</v>
      </c>
      <c r="G31"/>
      <c r="H31"/>
      <c r="I31" s="268" t="s">
        <v>257</v>
      </c>
      <c r="J31"/>
      <c r="K31" s="500"/>
      <c r="L31"/>
      <c r="M31" s="2013"/>
      <c r="N31"/>
    </row>
    <row r="32" spans="4:13" ht="12.75">
      <c r="D32"/>
      <c r="H32"/>
      <c r="I32" s="268"/>
      <c r="J32"/>
      <c r="K32" s="500"/>
      <c r="L32"/>
      <c r="M32" s="2013"/>
    </row>
    <row r="33" spans="4:13" ht="12.75">
      <c r="D33"/>
      <c r="H33"/>
      <c r="I33"/>
      <c r="J33"/>
      <c r="K33"/>
      <c r="L33"/>
      <c r="M33"/>
    </row>
    <row r="34" spans="3:13" ht="12.75">
      <c r="C34" s="9" t="s">
        <v>257</v>
      </c>
      <c r="D34" t="s">
        <v>257</v>
      </c>
      <c r="H34"/>
      <c r="I34"/>
      <c r="J34"/>
      <c r="K34"/>
      <c r="L34"/>
      <c r="M34"/>
    </row>
    <row r="35" spans="3:13" ht="12.75">
      <c r="C35" s="9" t="s">
        <v>257</v>
      </c>
      <c r="D35" t="s">
        <v>257</v>
      </c>
      <c r="H35"/>
      <c r="I35"/>
      <c r="J35"/>
      <c r="K35"/>
      <c r="L35"/>
      <c r="M35"/>
    </row>
    <row r="36" spans="4:13" ht="12.75">
      <c r="D36" s="2353"/>
      <c r="H36"/>
      <c r="I36"/>
      <c r="J36"/>
      <c r="K36"/>
      <c r="L36"/>
      <c r="M36"/>
    </row>
    <row r="37" spans="4:13" ht="12.75">
      <c r="D37" s="2353"/>
      <c r="H37"/>
      <c r="I37"/>
      <c r="J37"/>
      <c r="K37"/>
      <c r="L37"/>
      <c r="M37"/>
    </row>
    <row r="38" ht="12.75">
      <c r="D38" s="2353"/>
    </row>
    <row r="39" ht="12.75">
      <c r="D39" s="2353"/>
    </row>
    <row r="40" ht="12.75">
      <c r="D40" s="2353"/>
    </row>
    <row r="41" ht="12.75">
      <c r="D41" s="2353"/>
    </row>
    <row r="42" ht="12.75">
      <c r="D42" s="2353"/>
    </row>
    <row r="43" ht="12.75">
      <c r="D43" s="2353"/>
    </row>
    <row r="44" ht="12.75">
      <c r="D44" s="2353"/>
    </row>
    <row r="45" ht="12.75">
      <c r="D45" s="2353"/>
    </row>
    <row r="46" ht="12.75">
      <c r="D46" s="2353"/>
    </row>
    <row r="47" ht="12.75">
      <c r="D47" s="2353"/>
    </row>
    <row r="48" ht="12.75">
      <c r="D48" s="2353"/>
    </row>
  </sheetData>
  <mergeCells count="1">
    <mergeCell ref="C7:D7"/>
  </mergeCells>
  <printOptions/>
  <pageMargins left="0.7" right="0.7" top="0.75" bottom="0.75" header="0.3" footer="0.3"/>
  <pageSetup fitToHeight="2" fitToWidth="1" horizontalDpi="600" verticalDpi="600" orientation="landscape" scale="73" r:id="rId1"/>
  <ignoredErrors>
    <ignoredError sqref="G23:G24 C23:C24 E23:E24" formulaRange="1"/>
    <ignoredError sqref="F23:F24" formula="1" formulaRange="1"/>
  </ignoredError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FFFF00"/>
    <pageSetUpPr fitToPage="1"/>
  </sheetPr>
  <dimension ref="A1:Y51"/>
  <sheetViews>
    <sheetView workbookViewId="0" topLeftCell="A1"/>
  </sheetViews>
  <sheetFormatPr defaultColWidth="9.140625" defaultRowHeight="12.75"/>
  <cols>
    <col min="1" max="1" width="2.7109375" style="9" customWidth="1"/>
    <col min="2" max="3" width="3.7109375" style="9" customWidth="1"/>
    <col min="4" max="4" width="34.57421875" style="9" customWidth="1"/>
    <col min="5" max="5" width="8.7109375" style="9" customWidth="1"/>
    <col min="6" max="6" width="5.140625" style="9" customWidth="1"/>
    <col min="7" max="7" width="13.7109375" style="771" customWidth="1"/>
    <col min="8" max="8" width="10.8515625" style="9" customWidth="1"/>
    <col min="9" max="9" width="8.140625" style="9" customWidth="1"/>
    <col min="10" max="10" width="12.7109375" style="771" customWidth="1"/>
    <col min="11" max="11" width="8.7109375" style="9" customWidth="1"/>
    <col min="12" max="12" width="8.140625" style="9" customWidth="1"/>
    <col min="13" max="13" width="10.421875" style="771" customWidth="1"/>
    <col min="14" max="14" width="9.57421875" style="0" customWidth="1"/>
    <col min="15" max="15" width="8.140625" style="0" customWidth="1"/>
    <col min="16" max="16" width="12.00390625" style="1001" bestFit="1" customWidth="1"/>
    <col min="17" max="17" width="10.00390625" style="0" bestFit="1" customWidth="1"/>
    <col min="18" max="18" width="14.421875" style="0" bestFit="1" customWidth="1"/>
  </cols>
  <sheetData>
    <row r="1" spans="1:16" s="9" customFormat="1" ht="6" customHeight="1">
      <c r="A1" s="634"/>
      <c r="B1" s="635"/>
      <c r="C1" s="635"/>
      <c r="D1" s="635"/>
      <c r="E1" s="635"/>
      <c r="F1" s="635"/>
      <c r="G1" s="772"/>
      <c r="H1" s="635"/>
      <c r="I1" s="635"/>
      <c r="J1" s="772"/>
      <c r="K1" s="635"/>
      <c r="L1" s="635"/>
      <c r="M1" s="772"/>
      <c r="N1" s="635"/>
      <c r="O1" s="736"/>
      <c r="P1" s="833"/>
    </row>
    <row r="2" spans="1:16" s="13" customFormat="1" ht="21.6" customHeight="1">
      <c r="A2" s="2655" t="s">
        <v>1032</v>
      </c>
      <c r="B2" s="2586"/>
      <c r="C2" s="2586"/>
      <c r="D2" s="2586"/>
      <c r="E2" s="2586"/>
      <c r="F2" s="2586"/>
      <c r="G2" s="2586"/>
      <c r="H2" s="2586"/>
      <c r="I2" s="2586"/>
      <c r="J2" s="2586"/>
      <c r="K2" s="2586"/>
      <c r="L2" s="2586"/>
      <c r="M2" s="2586"/>
      <c r="N2" s="2586"/>
      <c r="O2" s="2656"/>
      <c r="P2" s="1210"/>
    </row>
    <row r="3" spans="1:16" s="9" customFormat="1" ht="23.25" customHeight="1">
      <c r="A3" s="2839" t="s">
        <v>103</v>
      </c>
      <c r="B3" s="2840"/>
      <c r="C3" s="2840"/>
      <c r="D3" s="2840"/>
      <c r="E3" s="2840"/>
      <c r="F3" s="2840"/>
      <c r="G3" s="2840"/>
      <c r="H3" s="2840"/>
      <c r="I3" s="2840"/>
      <c r="J3" s="2840"/>
      <c r="K3" s="2840"/>
      <c r="L3" s="2840"/>
      <c r="M3" s="2840"/>
      <c r="N3" s="2840"/>
      <c r="O3" s="2841"/>
      <c r="P3" s="833"/>
    </row>
    <row r="4" spans="1:16" s="9" customFormat="1" ht="25.5" customHeight="1">
      <c r="A4" s="2839" t="s">
        <v>908</v>
      </c>
      <c r="B4" s="2840"/>
      <c r="C4" s="2840"/>
      <c r="D4" s="2840"/>
      <c r="E4" s="2840"/>
      <c r="F4" s="2840"/>
      <c r="G4" s="2840"/>
      <c r="H4" s="2840"/>
      <c r="I4" s="2840"/>
      <c r="J4" s="2840"/>
      <c r="K4" s="2840"/>
      <c r="L4" s="2840"/>
      <c r="M4" s="2840"/>
      <c r="N4" s="2840"/>
      <c r="O4" s="2841"/>
      <c r="P4" s="833"/>
    </row>
    <row r="5" spans="1:16" s="9" customFormat="1" ht="1.5" customHeight="1">
      <c r="A5" s="2014"/>
      <c r="B5" s="2015"/>
      <c r="C5" s="2016"/>
      <c r="D5" s="2017"/>
      <c r="E5" s="2017"/>
      <c r="F5" s="2017"/>
      <c r="G5" s="2018"/>
      <c r="H5" s="2017"/>
      <c r="I5" s="2017"/>
      <c r="J5" s="2018"/>
      <c r="K5" s="2017"/>
      <c r="L5" s="2017"/>
      <c r="M5" s="2018"/>
      <c r="N5" s="2019"/>
      <c r="O5" s="2020"/>
      <c r="P5" s="833"/>
    </row>
    <row r="6" spans="1:16" s="37" customFormat="1" ht="16.9" customHeight="1">
      <c r="A6" s="2021"/>
      <c r="B6" s="2022"/>
      <c r="C6" s="2022"/>
      <c r="D6" s="2022"/>
      <c r="E6" s="2862" t="s">
        <v>288</v>
      </c>
      <c r="F6" s="2863"/>
      <c r="G6" s="2864"/>
      <c r="H6" s="2865"/>
      <c r="I6" s="2528"/>
      <c r="J6" s="2864"/>
      <c r="K6" s="2865"/>
      <c r="L6" s="2529"/>
      <c r="M6" s="2864"/>
      <c r="N6" s="2865"/>
      <c r="O6" s="2023"/>
      <c r="P6" s="2024"/>
    </row>
    <row r="7" spans="1:16" s="37" customFormat="1" ht="15" customHeight="1">
      <c r="A7" s="2854" t="s">
        <v>405</v>
      </c>
      <c r="B7" s="2855"/>
      <c r="C7" s="2855"/>
      <c r="D7" s="2856"/>
      <c r="E7" s="2857" t="s">
        <v>740</v>
      </c>
      <c r="F7" s="2858"/>
      <c r="G7" s="2859" t="s">
        <v>741</v>
      </c>
      <c r="H7" s="2860"/>
      <c r="I7" s="2858"/>
      <c r="J7" s="2859" t="s">
        <v>720</v>
      </c>
      <c r="K7" s="2860"/>
      <c r="L7" s="2860"/>
      <c r="M7" s="2859" t="s">
        <v>721</v>
      </c>
      <c r="N7" s="2860"/>
      <c r="O7" s="2861"/>
      <c r="P7" s="2024"/>
    </row>
    <row r="8" spans="1:16" s="37" customFormat="1" ht="12" customHeight="1">
      <c r="A8" s="2025"/>
      <c r="B8" s="1951"/>
      <c r="C8" s="67"/>
      <c r="D8" s="1951"/>
      <c r="E8" s="2531"/>
      <c r="F8" s="2532"/>
      <c r="G8" s="2850" t="s">
        <v>242</v>
      </c>
      <c r="H8" s="2851"/>
      <c r="I8" s="2852"/>
      <c r="J8" s="2850" t="s">
        <v>242</v>
      </c>
      <c r="K8" s="2851"/>
      <c r="L8" s="2851"/>
      <c r="M8" s="2850" t="s">
        <v>242</v>
      </c>
      <c r="N8" s="2851"/>
      <c r="O8" s="2853"/>
      <c r="P8" s="2024"/>
    </row>
    <row r="9" spans="1:20" s="32" customFormat="1" ht="8.25" customHeight="1">
      <c r="A9" s="2026"/>
      <c r="B9" s="2027"/>
      <c r="C9" s="2027"/>
      <c r="D9" s="2028"/>
      <c r="E9" s="2029"/>
      <c r="F9" s="2030"/>
      <c r="G9" s="2031"/>
      <c r="H9" s="2032"/>
      <c r="I9" s="2033"/>
      <c r="J9" s="2031"/>
      <c r="K9" s="2032"/>
      <c r="L9" s="2032"/>
      <c r="M9" s="2031"/>
      <c r="N9" s="2034"/>
      <c r="O9" s="2035"/>
      <c r="P9" s="1927"/>
      <c r="T9" s="2355"/>
    </row>
    <row r="10" spans="1:20" ht="13.5">
      <c r="A10" s="1558"/>
      <c r="B10" s="2036"/>
      <c r="C10" s="2037"/>
      <c r="D10" s="1610"/>
      <c r="E10" s="2038"/>
      <c r="F10" s="2038"/>
      <c r="G10" s="2039"/>
      <c r="H10" s="2040"/>
      <c r="I10" s="2041"/>
      <c r="J10" s="2039"/>
      <c r="K10" s="2040"/>
      <c r="L10" s="2041"/>
      <c r="M10" s="2042"/>
      <c r="N10" s="2043"/>
      <c r="O10" s="2044"/>
      <c r="R10" s="2045"/>
      <c r="T10" s="2279"/>
    </row>
    <row r="11" spans="1:25" s="1768" customFormat="1" ht="12.75">
      <c r="A11" s="1194"/>
      <c r="B11" s="2046" t="s">
        <v>982</v>
      </c>
      <c r="C11" s="2046"/>
      <c r="D11" s="2047"/>
      <c r="E11" s="2361">
        <v>0.65</v>
      </c>
      <c r="F11" s="2357"/>
      <c r="G11" s="2048">
        <v>538.05</v>
      </c>
      <c r="H11" s="1443">
        <f>+G11/G$42</f>
        <v>0.0007107671212247307</v>
      </c>
      <c r="I11" s="2049"/>
      <c r="J11" s="2048">
        <v>188.07</v>
      </c>
      <c r="K11" s="2174" t="s">
        <v>186</v>
      </c>
      <c r="L11" s="2050" t="s">
        <v>257</v>
      </c>
      <c r="M11" s="2048" t="s">
        <v>867</v>
      </c>
      <c r="N11" s="2174" t="s">
        <v>186</v>
      </c>
      <c r="O11" s="2051"/>
      <c r="P11" s="2905"/>
      <c r="Q11" s="2045"/>
      <c r="R11" s="2045"/>
      <c r="S11" s="2906"/>
      <c r="T11" s="2906"/>
      <c r="U11" s="375"/>
      <c r="V11" s="2907"/>
      <c r="W11" s="375"/>
      <c r="X11" s="2908"/>
      <c r="Y11" s="375"/>
    </row>
    <row r="12" spans="1:25" s="1768" customFormat="1" ht="12.75">
      <c r="A12" s="1194"/>
      <c r="B12" s="2046" t="s">
        <v>983</v>
      </c>
      <c r="C12" s="2046"/>
      <c r="D12" s="2047"/>
      <c r="E12" s="2358">
        <v>46.98556045696633</v>
      </c>
      <c r="F12" s="2357"/>
      <c r="G12" s="2052">
        <v>10189.81</v>
      </c>
      <c r="H12" s="2362">
        <v>1.346133882922004</v>
      </c>
      <c r="I12" s="2049"/>
      <c r="J12" s="2052">
        <v>5403.64</v>
      </c>
      <c r="K12" s="1443">
        <v>0.014</v>
      </c>
      <c r="L12" s="2050" t="s">
        <v>257</v>
      </c>
      <c r="M12" s="2048">
        <v>1.576</v>
      </c>
      <c r="N12" s="1443">
        <f>+M12/M$42</f>
        <v>0.004374849059379693</v>
      </c>
      <c r="O12" s="2051"/>
      <c r="P12" s="2905"/>
      <c r="Q12" s="2248"/>
      <c r="R12" s="2045"/>
      <c r="S12" s="2906"/>
      <c r="T12" s="2906"/>
      <c r="U12" s="375"/>
      <c r="V12" s="2907"/>
      <c r="W12" s="375"/>
      <c r="X12" s="2908"/>
      <c r="Y12" s="375"/>
    </row>
    <row r="13" spans="1:25" s="1768" customFormat="1" ht="12.75">
      <c r="A13" s="1194"/>
      <c r="B13" s="2046" t="s">
        <v>984</v>
      </c>
      <c r="C13" s="2046"/>
      <c r="D13" s="2047"/>
      <c r="E13" s="2358">
        <v>48.1272171486264</v>
      </c>
      <c r="F13" s="2357"/>
      <c r="G13" s="2053">
        <f>SUM(G14:G20)</f>
        <v>372328.25</v>
      </c>
      <c r="H13" s="2362">
        <v>49.16060712377823</v>
      </c>
      <c r="I13" s="2049"/>
      <c r="J13" s="2053">
        <f>SUM(J14:J20)</f>
        <v>193302.51</v>
      </c>
      <c r="K13" s="2362">
        <v>49.41334980616357</v>
      </c>
      <c r="L13" s="2050" t="s">
        <v>257</v>
      </c>
      <c r="M13" s="2053">
        <v>161.55499999999998</v>
      </c>
      <c r="N13" s="2362">
        <v>44.83952083842174</v>
      </c>
      <c r="O13" s="2051"/>
      <c r="P13" s="2905"/>
      <c r="Q13" s="375"/>
      <c r="R13" s="375"/>
      <c r="S13" s="375"/>
      <c r="T13" s="375"/>
      <c r="U13" s="375"/>
      <c r="V13" s="2907"/>
      <c r="W13" s="375"/>
      <c r="X13" s="2908"/>
      <c r="Y13" s="375"/>
    </row>
    <row r="14" spans="1:25" s="857" customFormat="1" ht="12.75">
      <c r="A14" s="865"/>
      <c r="B14" s="866"/>
      <c r="C14" s="866" t="s">
        <v>985</v>
      </c>
      <c r="D14" s="867"/>
      <c r="E14" s="2359">
        <v>48</v>
      </c>
      <c r="F14" s="2360"/>
      <c r="G14" s="2054">
        <v>62704.08</v>
      </c>
      <c r="H14" s="2363">
        <v>8.3</v>
      </c>
      <c r="I14" s="2055"/>
      <c r="J14" s="2054">
        <v>32367.98</v>
      </c>
      <c r="K14" s="2363">
        <v>8.3</v>
      </c>
      <c r="L14" s="2050" t="s">
        <v>257</v>
      </c>
      <c r="M14" s="2194" t="s">
        <v>279</v>
      </c>
      <c r="N14" s="2363" t="s">
        <v>279</v>
      </c>
      <c r="O14" s="2057"/>
      <c r="P14" s="291" t="s">
        <v>257</v>
      </c>
      <c r="Q14" s="375"/>
      <c r="R14" s="375"/>
      <c r="S14" s="375"/>
      <c r="T14" s="375"/>
      <c r="U14" s="375"/>
      <c r="V14" s="2907"/>
      <c r="W14" s="375"/>
      <c r="X14" s="2908"/>
      <c r="Y14" s="375"/>
    </row>
    <row r="15" spans="1:25" s="857" customFormat="1" ht="12.75">
      <c r="A15" s="865"/>
      <c r="B15" s="866"/>
      <c r="C15" s="866" t="s">
        <v>986</v>
      </c>
      <c r="D15" s="867"/>
      <c r="E15" s="2359">
        <v>49.373011283777544</v>
      </c>
      <c r="F15" s="2360"/>
      <c r="G15" s="2054">
        <v>73095.44</v>
      </c>
      <c r="H15" s="2363">
        <v>9.7</v>
      </c>
      <c r="I15" s="2055"/>
      <c r="J15" s="2054">
        <v>36997.03</v>
      </c>
      <c r="K15" s="2363">
        <v>9.5</v>
      </c>
      <c r="L15" s="2050" t="s">
        <v>257</v>
      </c>
      <c r="M15" s="2054">
        <v>5.61</v>
      </c>
      <c r="N15" s="2363">
        <v>1.5570530896818175</v>
      </c>
      <c r="O15" s="2057"/>
      <c r="P15" s="2058"/>
      <c r="Q15" s="375"/>
      <c r="R15" s="375"/>
      <c r="S15" s="375"/>
      <c r="T15" s="2906"/>
      <c r="U15" s="375"/>
      <c r="V15" s="2907"/>
      <c r="W15" s="375"/>
      <c r="X15" s="2908"/>
      <c r="Y15" s="375"/>
    </row>
    <row r="16" spans="1:25" s="857" customFormat="1" ht="12.75">
      <c r="A16" s="865"/>
      <c r="B16" s="866"/>
      <c r="C16" s="866" t="s">
        <v>987</v>
      </c>
      <c r="D16" s="867"/>
      <c r="E16" s="2359">
        <v>47.411262177649185</v>
      </c>
      <c r="F16" s="2360"/>
      <c r="G16" s="2054">
        <v>46227.83</v>
      </c>
      <c r="H16" s="2363">
        <v>6.079888075665603</v>
      </c>
      <c r="I16" s="2055"/>
      <c r="J16" s="2054">
        <v>24323.47</v>
      </c>
      <c r="K16" s="2363">
        <v>6.191672722402903</v>
      </c>
      <c r="L16" s="2050" t="s">
        <v>257</v>
      </c>
      <c r="M16" s="2054">
        <v>5.322</v>
      </c>
      <c r="N16" s="2363">
        <v>1.4771188134200772</v>
      </c>
      <c r="O16" s="2057"/>
      <c r="P16" s="2058"/>
      <c r="Q16" s="375"/>
      <c r="R16" s="375"/>
      <c r="S16" s="375"/>
      <c r="T16" s="2906"/>
      <c r="V16" s="2907"/>
      <c r="W16" s="375"/>
      <c r="X16" s="2908"/>
      <c r="Y16" s="375"/>
    </row>
    <row r="17" spans="1:25" s="857" customFormat="1" ht="12.75">
      <c r="A17" s="865"/>
      <c r="B17" s="866"/>
      <c r="C17" s="866" t="s">
        <v>988</v>
      </c>
      <c r="D17" s="867"/>
      <c r="E17" s="2359">
        <v>50.03083449443372</v>
      </c>
      <c r="F17" s="2360"/>
      <c r="G17" s="2054">
        <v>55012.47</v>
      </c>
      <c r="H17" s="2363">
        <v>7.2674711157745095</v>
      </c>
      <c r="I17" s="2055"/>
      <c r="J17" s="2054">
        <v>27489.27</v>
      </c>
      <c r="K17" s="2363">
        <v>7.03087857675074</v>
      </c>
      <c r="L17" s="2050" t="s">
        <v>257</v>
      </c>
      <c r="M17" s="2194" t="s">
        <v>279</v>
      </c>
      <c r="N17" s="2363" t="s">
        <v>279</v>
      </c>
      <c r="O17" s="2057"/>
      <c r="P17" s="2058"/>
      <c r="Q17" s="2045"/>
      <c r="R17" s="375"/>
      <c r="S17" s="2906"/>
      <c r="T17" s="2906"/>
      <c r="V17" s="2907"/>
      <c r="W17" s="375"/>
      <c r="X17" s="2908"/>
      <c r="Y17" s="375"/>
    </row>
    <row r="18" spans="1:25" s="857" customFormat="1" ht="12.75">
      <c r="A18" s="865"/>
      <c r="B18" s="866"/>
      <c r="C18" s="866" t="s">
        <v>989</v>
      </c>
      <c r="D18" s="867"/>
      <c r="E18" s="2359">
        <v>50.702796221334545</v>
      </c>
      <c r="F18" s="2360"/>
      <c r="G18" s="2054">
        <v>26984.13</v>
      </c>
      <c r="H18" s="2363">
        <v>3.564762414036389</v>
      </c>
      <c r="I18" s="2055"/>
      <c r="J18" s="2054">
        <v>13305.88</v>
      </c>
      <c r="K18" s="2363">
        <v>3.4032197521729803</v>
      </c>
      <c r="L18" s="2050" t="s">
        <v>257</v>
      </c>
      <c r="M18" s="2054">
        <v>3.454</v>
      </c>
      <c r="N18" s="2363">
        <v>0.9586562160001779</v>
      </c>
      <c r="O18" s="2057"/>
      <c r="P18" s="2058"/>
      <c r="Q18" s="375"/>
      <c r="S18" s="2906"/>
      <c r="T18" s="2906"/>
      <c r="V18" s="2907"/>
      <c r="W18" s="375"/>
      <c r="X18" s="2908"/>
      <c r="Y18" s="375"/>
    </row>
    <row r="19" spans="1:25" s="857" customFormat="1" ht="12.75">
      <c r="A19" s="865"/>
      <c r="B19" s="866"/>
      <c r="C19" s="866" t="s">
        <v>990</v>
      </c>
      <c r="D19" s="867"/>
      <c r="E19" s="2359">
        <v>44</v>
      </c>
      <c r="F19" s="2360"/>
      <c r="G19" s="2054">
        <v>66288.3</v>
      </c>
      <c r="H19" s="2363">
        <v>8.8</v>
      </c>
      <c r="I19" s="2055"/>
      <c r="J19" s="2054">
        <v>37167.63</v>
      </c>
      <c r="K19" s="2363">
        <v>9.5</v>
      </c>
      <c r="L19" s="2050" t="s">
        <v>257</v>
      </c>
      <c r="M19" s="2054">
        <v>147.169</v>
      </c>
      <c r="N19" s="2363">
        <v>40.39262162222173</v>
      </c>
      <c r="O19" s="2057"/>
      <c r="P19" s="2058"/>
      <c r="Q19" s="289"/>
      <c r="S19" s="2906"/>
      <c r="T19" s="2906"/>
      <c r="V19" s="2907"/>
      <c r="W19" s="375"/>
      <c r="X19" s="2908"/>
      <c r="Y19" s="375"/>
    </row>
    <row r="20" spans="1:25" s="857" customFormat="1" ht="12.75">
      <c r="A20" s="865"/>
      <c r="B20" s="866"/>
      <c r="C20" s="866" t="s">
        <v>991</v>
      </c>
      <c r="D20" s="867"/>
      <c r="E20" s="2359">
        <v>48.48927518404862</v>
      </c>
      <c r="F20" s="2360"/>
      <c r="G20" s="2054">
        <v>42016</v>
      </c>
      <c r="H20" s="2363" t="s">
        <v>1033</v>
      </c>
      <c r="I20" s="2055"/>
      <c r="J20" s="2054">
        <v>21651.25</v>
      </c>
      <c r="K20" s="2363">
        <v>5.5</v>
      </c>
      <c r="L20" s="2050" t="s">
        <v>257</v>
      </c>
      <c r="M20" s="2194" t="s">
        <v>279</v>
      </c>
      <c r="N20" s="2363" t="s">
        <v>279</v>
      </c>
      <c r="O20" s="2057"/>
      <c r="P20" s="2058"/>
      <c r="Q20" s="2045"/>
      <c r="S20" s="2906"/>
      <c r="T20" s="2906"/>
      <c r="V20" s="2907"/>
      <c r="W20" s="375"/>
      <c r="X20" s="2908"/>
      <c r="Y20" s="375"/>
    </row>
    <row r="21" spans="1:25" s="1768" customFormat="1" ht="12.75">
      <c r="A21" s="1194"/>
      <c r="B21" s="2046" t="s">
        <v>408</v>
      </c>
      <c r="C21" s="2046"/>
      <c r="D21" s="2059"/>
      <c r="E21" s="2358">
        <v>52</v>
      </c>
      <c r="F21" s="2357"/>
      <c r="G21" s="2053">
        <f>SUM(G22:G29)</f>
        <v>51180.98000000001</v>
      </c>
      <c r="H21" s="2362">
        <v>6.8</v>
      </c>
      <c r="I21" s="2049"/>
      <c r="J21" s="2060">
        <f>SUM(J22:J29)</f>
        <v>24787.73</v>
      </c>
      <c r="K21" s="2362">
        <v>6.3</v>
      </c>
      <c r="L21" s="2050" t="s">
        <v>257</v>
      </c>
      <c r="M21" s="2060">
        <v>141.69500000000002</v>
      </c>
      <c r="N21" s="2362">
        <v>39.32738637120591</v>
      </c>
      <c r="O21" s="2061"/>
      <c r="P21" s="2909"/>
      <c r="Q21" s="375"/>
      <c r="R21" s="375"/>
      <c r="S21" s="375"/>
      <c r="T21" s="375"/>
      <c r="U21" s="375"/>
      <c r="V21" s="2907"/>
      <c r="W21" s="375"/>
      <c r="X21" s="2908"/>
      <c r="Y21" s="375"/>
    </row>
    <row r="22" spans="1:25" s="857" customFormat="1" ht="12.75">
      <c r="A22" s="865"/>
      <c r="B22" s="866"/>
      <c r="C22" s="866" t="s">
        <v>411</v>
      </c>
      <c r="D22" s="867"/>
      <c r="E22" s="2359">
        <v>48.124600821405245</v>
      </c>
      <c r="F22" s="2360"/>
      <c r="G22" s="2054">
        <v>13625.54</v>
      </c>
      <c r="H22" s="2363">
        <v>1.7900281562560054</v>
      </c>
      <c r="I22" s="2055"/>
      <c r="J22" s="2054">
        <v>7203.78</v>
      </c>
      <c r="K22" s="2363">
        <v>1.81862890083451</v>
      </c>
      <c r="L22" s="2050" t="s">
        <v>257</v>
      </c>
      <c r="M22" s="2056">
        <v>81.364</v>
      </c>
      <c r="N22" s="2364">
        <v>22.582543242223068</v>
      </c>
      <c r="O22" s="2057"/>
      <c r="P22" s="2058" t="s">
        <v>257</v>
      </c>
      <c r="Q22" s="2045"/>
      <c r="S22" s="2906"/>
      <c r="T22" s="2906"/>
      <c r="V22" s="2907"/>
      <c r="W22" s="375"/>
      <c r="X22" s="2908"/>
      <c r="Y22" s="375"/>
    </row>
    <row r="23" spans="1:25" s="857" customFormat="1" ht="12.75">
      <c r="A23" s="865"/>
      <c r="B23" s="866"/>
      <c r="C23" s="866" t="s">
        <v>992</v>
      </c>
      <c r="D23" s="867"/>
      <c r="E23" s="2359">
        <v>54</v>
      </c>
      <c r="F23" s="2360"/>
      <c r="G23" s="2054">
        <v>36.7</v>
      </c>
      <c r="H23" s="2174" t="s">
        <v>186</v>
      </c>
      <c r="I23" s="2055"/>
      <c r="J23" s="2054">
        <v>16.97</v>
      </c>
      <c r="K23" s="2363" t="s">
        <v>186</v>
      </c>
      <c r="L23" s="2050" t="s">
        <v>257</v>
      </c>
      <c r="M23" s="2356" t="s">
        <v>867</v>
      </c>
      <c r="N23" s="2363">
        <v>0.1</v>
      </c>
      <c r="O23" s="2057"/>
      <c r="P23" s="2058"/>
      <c r="Q23" s="375"/>
      <c r="R23" s="375"/>
      <c r="S23" s="375"/>
      <c r="T23" s="375"/>
      <c r="U23" s="375"/>
      <c r="V23" s="2907"/>
      <c r="W23" s="375"/>
      <c r="X23" s="2908"/>
      <c r="Y23" s="375"/>
    </row>
    <row r="24" spans="1:25" s="857" customFormat="1" ht="12.75">
      <c r="A24" s="865"/>
      <c r="B24" s="866"/>
      <c r="C24" s="866" t="s">
        <v>993</v>
      </c>
      <c r="D24" s="867"/>
      <c r="E24" s="2359">
        <v>44.22688277106632</v>
      </c>
      <c r="F24" s="2360"/>
      <c r="G24" s="2054">
        <v>4078.43</v>
      </c>
      <c r="H24" s="2363">
        <v>0.5387846105202735</v>
      </c>
      <c r="I24" s="2055"/>
      <c r="J24" s="2054">
        <v>2274.67</v>
      </c>
      <c r="K24" s="2363">
        <v>0.5817880421043414</v>
      </c>
      <c r="L24" s="2050" t="s">
        <v>257</v>
      </c>
      <c r="M24" s="2194" t="s">
        <v>279</v>
      </c>
      <c r="N24" s="2363" t="s">
        <v>279</v>
      </c>
      <c r="O24" s="2057"/>
      <c r="P24" s="2058"/>
      <c r="Q24" s="2045"/>
      <c r="S24" s="2906"/>
      <c r="T24" s="2906"/>
      <c r="V24" s="2907"/>
      <c r="W24" s="375"/>
      <c r="X24" s="2908"/>
      <c r="Y24" s="375"/>
    </row>
    <row r="25" spans="1:25" s="857" customFormat="1" ht="12.75">
      <c r="A25" s="865"/>
      <c r="B25" s="866"/>
      <c r="C25" s="866" t="s">
        <v>994</v>
      </c>
      <c r="D25" s="867"/>
      <c r="E25" s="2359">
        <v>43.8753754295028</v>
      </c>
      <c r="F25" s="2360"/>
      <c r="G25" s="2054">
        <v>8172.24</v>
      </c>
      <c r="H25" s="2363">
        <v>1.0796010095743216</v>
      </c>
      <c r="I25" s="2055"/>
      <c r="J25" s="2054">
        <v>4586.64</v>
      </c>
      <c r="K25" s="2363">
        <v>1.1731162346351147</v>
      </c>
      <c r="L25" s="2050" t="s">
        <v>257</v>
      </c>
      <c r="M25" s="2194" t="s">
        <v>279</v>
      </c>
      <c r="N25" s="2363" t="s">
        <v>279</v>
      </c>
      <c r="O25" s="2057"/>
      <c r="P25" s="2058"/>
      <c r="Q25" s="375"/>
      <c r="R25" s="375"/>
      <c r="S25" s="375"/>
      <c r="T25" s="2906"/>
      <c r="U25" s="375"/>
      <c r="V25" s="2907"/>
      <c r="W25" s="375"/>
      <c r="X25" s="2908"/>
      <c r="Y25" s="375"/>
    </row>
    <row r="26" spans="1:25" s="857" customFormat="1" ht="12.75">
      <c r="A26" s="865"/>
      <c r="B26" s="866"/>
      <c r="C26" s="866" t="s">
        <v>1034</v>
      </c>
      <c r="D26" s="867"/>
      <c r="E26" s="2359">
        <v>34.99482163406214</v>
      </c>
      <c r="F26" s="2360"/>
      <c r="G26" s="2054">
        <v>278.08</v>
      </c>
      <c r="H26" s="2174" t="s">
        <v>186</v>
      </c>
      <c r="I26" s="2055"/>
      <c r="J26" s="2054">
        <v>180.77</v>
      </c>
      <c r="K26" s="2363" t="s">
        <v>186</v>
      </c>
      <c r="L26" s="2050" t="s">
        <v>257</v>
      </c>
      <c r="M26" s="2194" t="s">
        <v>279</v>
      </c>
      <c r="N26" s="2365" t="s">
        <v>279</v>
      </c>
      <c r="O26" s="2057"/>
      <c r="P26" s="2058"/>
      <c r="Q26" s="2045"/>
      <c r="S26" s="2906"/>
      <c r="T26" s="2906"/>
      <c r="V26" s="2907"/>
      <c r="W26" s="375"/>
      <c r="X26" s="2908"/>
      <c r="Y26" s="375"/>
    </row>
    <row r="27" spans="1:25" s="857" customFormat="1" ht="12.75">
      <c r="A27" s="865"/>
      <c r="B27" s="866"/>
      <c r="C27" s="866" t="s">
        <v>525</v>
      </c>
      <c r="D27" s="867"/>
      <c r="E27" s="2359">
        <v>61.2304918068858</v>
      </c>
      <c r="F27" s="2360"/>
      <c r="G27" s="2054">
        <v>12725.32</v>
      </c>
      <c r="H27" s="2363">
        <v>1.681089679103441</v>
      </c>
      <c r="I27" s="2055"/>
      <c r="J27" s="2054">
        <v>4985.92</v>
      </c>
      <c r="K27" s="2363">
        <v>1.2752393247762874</v>
      </c>
      <c r="L27" s="2050" t="s">
        <v>257</v>
      </c>
      <c r="M27" s="2054">
        <v>52.375</v>
      </c>
      <c r="N27" s="2363">
        <v>14.536658747252263</v>
      </c>
      <c r="O27" s="2057"/>
      <c r="P27" s="2058"/>
      <c r="Q27" s="375"/>
      <c r="R27" s="375"/>
      <c r="S27" s="375"/>
      <c r="T27" s="2906"/>
      <c r="V27" s="2907"/>
      <c r="W27" s="375"/>
      <c r="X27" s="2908"/>
      <c r="Y27" s="375"/>
    </row>
    <row r="28" spans="1:25" s="857" customFormat="1" ht="12.75">
      <c r="A28" s="865"/>
      <c r="B28" s="866"/>
      <c r="C28" s="866" t="s">
        <v>995</v>
      </c>
      <c r="D28" s="867"/>
      <c r="E28" s="2359">
        <v>72.77397944532606</v>
      </c>
      <c r="F28" s="2360"/>
      <c r="G28" s="2054">
        <v>264.66</v>
      </c>
      <c r="H28" s="2174" t="s">
        <v>186</v>
      </c>
      <c r="I28" s="2055"/>
      <c r="J28" s="2054">
        <v>72.05</v>
      </c>
      <c r="K28" s="2363" t="s">
        <v>186</v>
      </c>
      <c r="L28" s="2050" t="s">
        <v>257</v>
      </c>
      <c r="M28" s="2194" t="s">
        <v>279</v>
      </c>
      <c r="N28" s="2363" t="s">
        <v>279</v>
      </c>
      <c r="O28" s="2057"/>
      <c r="P28" s="291" t="s">
        <v>257</v>
      </c>
      <c r="Q28" s="2045"/>
      <c r="S28" s="2906"/>
      <c r="T28" s="2906"/>
      <c r="V28" s="2907"/>
      <c r="W28" s="375"/>
      <c r="X28" s="2908"/>
      <c r="Y28" s="375"/>
    </row>
    <row r="29" spans="1:25" s="857" customFormat="1" ht="12.75">
      <c r="A29" s="865"/>
      <c r="B29" s="866"/>
      <c r="C29" s="866" t="s">
        <v>416</v>
      </c>
      <c r="D29" s="867"/>
      <c r="E29" s="2359">
        <v>54.527624844504196</v>
      </c>
      <c r="F29" s="2360"/>
      <c r="G29" s="2054">
        <v>12000.01</v>
      </c>
      <c r="H29" s="2363">
        <v>1.5780920036650405</v>
      </c>
      <c r="I29" s="2055"/>
      <c r="J29" s="2054">
        <v>5466.93</v>
      </c>
      <c r="K29" s="2363">
        <v>1.391304334481664</v>
      </c>
      <c r="L29" s="2050" t="s">
        <v>257</v>
      </c>
      <c r="M29" s="2054">
        <v>7.734</v>
      </c>
      <c r="N29" s="2363">
        <v>2.146568377112153</v>
      </c>
      <c r="O29" s="2057"/>
      <c r="P29" s="2058"/>
      <c r="Q29" s="2045"/>
      <c r="R29" s="375"/>
      <c r="S29" s="2906"/>
      <c r="T29" s="2906"/>
      <c r="V29" s="2907"/>
      <c r="W29" s="375"/>
      <c r="X29" s="2908"/>
      <c r="Y29" s="375"/>
    </row>
    <row r="30" spans="1:25" ht="12.75">
      <c r="A30" s="1194"/>
      <c r="B30" s="2046" t="s">
        <v>417</v>
      </c>
      <c r="C30" s="2046"/>
      <c r="D30" s="2059"/>
      <c r="E30" s="2358">
        <v>46.24479125990259</v>
      </c>
      <c r="F30" s="2357"/>
      <c r="G30" s="2053">
        <f>SUM(G31:G33)</f>
        <v>165119.53</v>
      </c>
      <c r="H30" s="2362">
        <v>21.82594668993774</v>
      </c>
      <c r="I30" s="2049"/>
      <c r="J30" s="2060">
        <f>SUM(J31:J33)</f>
        <v>88768.38</v>
      </c>
      <c r="K30" s="2362">
        <v>22.72081202486598</v>
      </c>
      <c r="L30" s="2050" t="s">
        <v>257</v>
      </c>
      <c r="M30" s="2060">
        <v>21.667</v>
      </c>
      <c r="N30" s="2362">
        <v>6.013666540844196</v>
      </c>
      <c r="O30" s="2051"/>
      <c r="P30" s="387"/>
      <c r="V30" s="2907"/>
      <c r="W30" s="375"/>
      <c r="X30" s="2908"/>
      <c r="Y30" s="375"/>
    </row>
    <row r="31" spans="1:25" s="857" customFormat="1" ht="12.75">
      <c r="A31" s="865"/>
      <c r="B31" s="866"/>
      <c r="C31" s="866" t="s">
        <v>996</v>
      </c>
      <c r="D31" s="867"/>
      <c r="E31" s="2359">
        <v>45</v>
      </c>
      <c r="F31" s="2360"/>
      <c r="G31" s="2054">
        <v>145856.53</v>
      </c>
      <c r="H31" s="2363">
        <v>19.3</v>
      </c>
      <c r="I31" s="2055"/>
      <c r="J31" s="2054">
        <v>79670.35</v>
      </c>
      <c r="K31" s="2363">
        <v>20.4</v>
      </c>
      <c r="L31" s="2050" t="s">
        <v>257</v>
      </c>
      <c r="M31" s="2194" t="s">
        <v>279</v>
      </c>
      <c r="N31" s="2365" t="s">
        <v>279</v>
      </c>
      <c r="O31" s="2057"/>
      <c r="P31" s="2058"/>
      <c r="Q31" s="375"/>
      <c r="S31" s="2906"/>
      <c r="T31" s="2906"/>
      <c r="V31" s="2907"/>
      <c r="W31" s="375"/>
      <c r="X31" s="2908"/>
      <c r="Y31" s="375"/>
    </row>
    <row r="32" spans="1:25" s="857" customFormat="1" ht="12.75">
      <c r="A32" s="865"/>
      <c r="B32" s="866"/>
      <c r="C32" s="866" t="s">
        <v>997</v>
      </c>
      <c r="D32" s="867"/>
      <c r="E32" s="2359">
        <v>53</v>
      </c>
      <c r="F32" s="2360"/>
      <c r="G32" s="2054">
        <v>14731.79</v>
      </c>
      <c r="H32" s="2363">
        <v>1.9</v>
      </c>
      <c r="I32" s="2055"/>
      <c r="J32" s="2054">
        <v>6905.67</v>
      </c>
      <c r="K32" s="2363">
        <v>1.8</v>
      </c>
      <c r="L32" s="2050" t="s">
        <v>257</v>
      </c>
      <c r="M32" s="2054">
        <v>21.667</v>
      </c>
      <c r="N32" s="2363">
        <v>6.013666540844196</v>
      </c>
      <c r="O32" s="2057"/>
      <c r="P32" s="2058"/>
      <c r="Q32" s="2045"/>
      <c r="S32" s="2906"/>
      <c r="T32" s="2906"/>
      <c r="V32" s="2907"/>
      <c r="W32" s="375"/>
      <c r="X32" s="2908"/>
      <c r="Y32" s="375"/>
    </row>
    <row r="33" spans="1:25" s="857" customFormat="1" ht="12.75">
      <c r="A33" s="865"/>
      <c r="B33" s="866"/>
      <c r="C33" s="866" t="s">
        <v>998</v>
      </c>
      <c r="D33" s="867"/>
      <c r="E33" s="2359">
        <v>52</v>
      </c>
      <c r="F33" s="2360"/>
      <c r="G33" s="2054">
        <v>4531.21</v>
      </c>
      <c r="H33" s="2363">
        <v>0.6</v>
      </c>
      <c r="I33" s="2055"/>
      <c r="J33" s="2054">
        <v>2192.36</v>
      </c>
      <c r="K33" s="2363">
        <v>0.6</v>
      </c>
      <c r="L33" s="2050" t="s">
        <v>257</v>
      </c>
      <c r="M33" s="2194" t="s">
        <v>279</v>
      </c>
      <c r="N33" s="2365" t="s">
        <v>279</v>
      </c>
      <c r="O33" s="2057"/>
      <c r="P33" s="2058"/>
      <c r="Q33"/>
      <c r="R33"/>
      <c r="S33"/>
      <c r="T33"/>
      <c r="U33"/>
      <c r="V33" s="2907"/>
      <c r="W33" s="375"/>
      <c r="X33" s="2908"/>
      <c r="Y33" s="375"/>
    </row>
    <row r="34" spans="1:25" s="1768" customFormat="1" ht="12.75">
      <c r="A34" s="1194"/>
      <c r="B34" s="2046" t="s">
        <v>420</v>
      </c>
      <c r="C34" s="2062"/>
      <c r="D34" s="2059"/>
      <c r="E34" s="2358">
        <v>46.20214520079554</v>
      </c>
      <c r="F34" s="2357"/>
      <c r="G34" s="2052">
        <v>18980.75</v>
      </c>
      <c r="H34" s="2362">
        <v>2.5074688044499185</v>
      </c>
      <c r="I34" s="2049"/>
      <c r="J34" s="2052">
        <v>10213.08</v>
      </c>
      <c r="K34" s="2362">
        <v>2.6121801479137665</v>
      </c>
      <c r="L34" s="2050" t="s">
        <v>257</v>
      </c>
      <c r="M34" s="2063">
        <v>1.842</v>
      </c>
      <c r="N34" s="2362">
        <v>0.5112463085907144</v>
      </c>
      <c r="O34" s="2051"/>
      <c r="P34" s="2905"/>
      <c r="Q34" s="2249"/>
      <c r="R34" s="857"/>
      <c r="S34" s="2906"/>
      <c r="T34" s="2906"/>
      <c r="U34" s="857"/>
      <c r="V34" s="2907"/>
      <c r="W34" s="375"/>
      <c r="X34" s="2908"/>
      <c r="Y34" s="375"/>
    </row>
    <row r="35" spans="1:25" s="1768" customFormat="1" ht="12.75">
      <c r="A35" s="1194"/>
      <c r="B35" s="2046" t="s">
        <v>421</v>
      </c>
      <c r="C35" s="2062"/>
      <c r="D35" s="2059"/>
      <c r="E35" s="2358">
        <v>57.28767557765999</v>
      </c>
      <c r="F35" s="2357"/>
      <c r="G35" s="2052">
        <v>2873.23</v>
      </c>
      <c r="H35" s="2362">
        <v>0.3795705961571403</v>
      </c>
      <c r="I35" s="2049"/>
      <c r="J35" s="2052">
        <v>1231.37</v>
      </c>
      <c r="K35" s="2362">
        <v>0.3149451750829891</v>
      </c>
      <c r="L35" s="2050" t="s">
        <v>257</v>
      </c>
      <c r="M35" s="2052">
        <v>4.142</v>
      </c>
      <c r="N35" s="2362">
        <v>1.1496103204032244</v>
      </c>
      <c r="O35" s="2051"/>
      <c r="P35" s="2905"/>
      <c r="Q35" s="2045"/>
      <c r="R35" s="857"/>
      <c r="S35" s="2906"/>
      <c r="T35" s="2906"/>
      <c r="U35" s="857"/>
      <c r="V35" s="2907"/>
      <c r="W35" s="375"/>
      <c r="X35" s="2908"/>
      <c r="Y35" s="375"/>
    </row>
    <row r="36" spans="1:25" s="1768" customFormat="1" ht="12.75">
      <c r="A36" s="1194"/>
      <c r="B36" s="2046" t="s">
        <v>422</v>
      </c>
      <c r="C36" s="2062"/>
      <c r="D36" s="2059"/>
      <c r="E36" s="2358">
        <v>48.10386936111825</v>
      </c>
      <c r="F36" s="2357"/>
      <c r="G36" s="2052">
        <v>58666.29</v>
      </c>
      <c r="H36" s="2362">
        <v>7.748586222618976</v>
      </c>
      <c r="I36" s="2049"/>
      <c r="J36" s="2052">
        <v>30451.99</v>
      </c>
      <c r="K36" s="2362">
        <v>7.787407390204634</v>
      </c>
      <c r="L36" s="2050" t="s">
        <v>257</v>
      </c>
      <c r="M36" s="2052">
        <v>7.792</v>
      </c>
      <c r="N36" s="2362">
        <v>2.162666252192642</v>
      </c>
      <c r="O36" s="2051"/>
      <c r="P36" s="2905"/>
      <c r="Q36"/>
      <c r="R36"/>
      <c r="S36" s="2279"/>
      <c r="T36" s="2906"/>
      <c r="U36"/>
      <c r="V36" s="2907"/>
      <c r="W36" s="375"/>
      <c r="X36" s="2908"/>
      <c r="Y36" s="375"/>
    </row>
    <row r="37" spans="1:25" s="1768" customFormat="1" ht="12.75">
      <c r="A37" s="1194"/>
      <c r="B37" s="2046" t="s">
        <v>424</v>
      </c>
      <c r="C37" s="2062"/>
      <c r="D37" s="2059"/>
      <c r="E37" s="2358">
        <v>52</v>
      </c>
      <c r="F37" s="2357"/>
      <c r="G37" s="2053">
        <f>SUM(G38:G41)</f>
        <v>77122.11</v>
      </c>
      <c r="H37" s="2362">
        <v>10.2</v>
      </c>
      <c r="I37" s="2049"/>
      <c r="J37" s="2053">
        <f>SUM(J38:J41)</f>
        <v>36680.119999999995</v>
      </c>
      <c r="K37" s="2362">
        <v>9.4</v>
      </c>
      <c r="L37" s="2050" t="s">
        <v>257</v>
      </c>
      <c r="M37" s="2053">
        <v>19.972</v>
      </c>
      <c r="N37" s="2362">
        <v>5.543220019095411</v>
      </c>
      <c r="O37" s="2051"/>
      <c r="P37" s="2909"/>
      <c r="Q37" s="375"/>
      <c r="R37" s="375"/>
      <c r="S37" s="375"/>
      <c r="T37" s="375"/>
      <c r="U37" s="375"/>
      <c r="V37" s="2907"/>
      <c r="W37" s="375"/>
      <c r="X37" s="2908"/>
      <c r="Y37" s="375"/>
    </row>
    <row r="38" spans="1:25" ht="12.75">
      <c r="A38" s="1194"/>
      <c r="B38" s="860"/>
      <c r="C38" s="866" t="s">
        <v>1035</v>
      </c>
      <c r="D38" s="1610"/>
      <c r="E38" s="2359">
        <v>45.91073185140451</v>
      </c>
      <c r="F38" s="2360"/>
      <c r="G38" s="2054">
        <v>11260.1</v>
      </c>
      <c r="H38" s="2363">
        <v>1.4875254921426462</v>
      </c>
      <c r="I38" s="2055"/>
      <c r="J38" s="2054">
        <v>6090.51</v>
      </c>
      <c r="K38" s="2363">
        <v>1.5577582191337258</v>
      </c>
      <c r="L38" s="2050" t="s">
        <v>257</v>
      </c>
      <c r="M38" s="2194" t="s">
        <v>279</v>
      </c>
      <c r="N38" s="2365" t="s">
        <v>279</v>
      </c>
      <c r="O38" s="2057"/>
      <c r="Q38" s="2045"/>
      <c r="R38" s="857"/>
      <c r="S38" s="2906"/>
      <c r="T38" s="2906"/>
      <c r="U38" s="857"/>
      <c r="V38" s="2907"/>
      <c r="W38" s="375"/>
      <c r="X38" s="2908"/>
      <c r="Y38" s="375"/>
    </row>
    <row r="39" spans="1:25" ht="12.75">
      <c r="A39" s="1194"/>
      <c r="B39" s="860"/>
      <c r="C39" s="866" t="s">
        <v>1000</v>
      </c>
      <c r="D39" s="1610"/>
      <c r="E39" s="2359">
        <v>54.28564410385732</v>
      </c>
      <c r="F39" s="2360"/>
      <c r="G39" s="2054">
        <v>21460.98</v>
      </c>
      <c r="H39" s="2363">
        <v>2.8351217872277763</v>
      </c>
      <c r="I39" s="2055"/>
      <c r="J39" s="2054">
        <v>9818.65</v>
      </c>
      <c r="K39" s="2363">
        <v>2.5112975330961373</v>
      </c>
      <c r="L39" s="2050" t="s">
        <v>257</v>
      </c>
      <c r="M39" s="2056">
        <v>7.901</v>
      </c>
      <c r="N39" s="2363">
        <v>2.192919155361148</v>
      </c>
      <c r="O39" s="2057"/>
      <c r="Q39" s="2045"/>
      <c r="R39" s="857"/>
      <c r="S39" s="2906"/>
      <c r="T39" s="2906"/>
      <c r="U39" s="857"/>
      <c r="V39" s="2907"/>
      <c r="W39" s="375"/>
      <c r="X39" s="2908"/>
      <c r="Y39" s="375"/>
    </row>
    <row r="40" spans="1:25" ht="12.75">
      <c r="A40" s="1194"/>
      <c r="B40" s="860"/>
      <c r="C40" s="866" t="s">
        <v>1001</v>
      </c>
      <c r="D40" s="1610"/>
      <c r="E40" s="2359">
        <v>50</v>
      </c>
      <c r="F40" s="2360"/>
      <c r="G40" s="2054">
        <v>15412.53</v>
      </c>
      <c r="H40" s="2363">
        <v>2</v>
      </c>
      <c r="I40" s="2055"/>
      <c r="J40" s="2054">
        <v>7711.16</v>
      </c>
      <c r="K40" s="2363">
        <v>2</v>
      </c>
      <c r="L40" s="2050" t="s">
        <v>257</v>
      </c>
      <c r="M40" s="2054">
        <v>2.068</v>
      </c>
      <c r="N40" s="2363">
        <v>0.5739725114905524</v>
      </c>
      <c r="O40" s="2057"/>
      <c r="T40" s="2906"/>
      <c r="U40" s="857"/>
      <c r="V40" s="2907"/>
      <c r="W40" s="375"/>
      <c r="X40" s="2908"/>
      <c r="Y40" s="375"/>
    </row>
    <row r="41" spans="1:25" ht="12.75">
      <c r="A41" s="1194"/>
      <c r="B41" s="860"/>
      <c r="C41" s="866" t="s">
        <v>530</v>
      </c>
      <c r="D41" s="1610"/>
      <c r="E41" s="2359">
        <v>54.900066660798196</v>
      </c>
      <c r="F41" s="2360"/>
      <c r="G41" s="2054">
        <v>28988.5</v>
      </c>
      <c r="H41" s="2363">
        <v>3.8</v>
      </c>
      <c r="I41" s="2055"/>
      <c r="J41" s="2054">
        <v>13059.8</v>
      </c>
      <c r="K41" s="2363">
        <v>3.3</v>
      </c>
      <c r="L41" s="2050" t="s">
        <v>257</v>
      </c>
      <c r="M41" s="2054">
        <v>10.003</v>
      </c>
      <c r="N41" s="2363">
        <v>2.7763283522437114</v>
      </c>
      <c r="O41" s="2057"/>
      <c r="Q41" s="375"/>
      <c r="R41" s="375"/>
      <c r="S41" s="375"/>
      <c r="T41" s="375"/>
      <c r="U41" s="375"/>
      <c r="V41" s="2907"/>
      <c r="W41" s="375"/>
      <c r="X41" s="2908"/>
      <c r="Y41" s="375"/>
    </row>
    <row r="42" spans="1:25" ht="12.75">
      <c r="A42" s="1194"/>
      <c r="B42" s="2046" t="s">
        <v>262</v>
      </c>
      <c r="C42" s="2046"/>
      <c r="D42" s="2047"/>
      <c r="E42" s="2361">
        <v>0.4839</v>
      </c>
      <c r="F42" s="2357"/>
      <c r="G42" s="2064">
        <f>+G11+G12+G13+G21+G30+G34+G35+G36+G37</f>
        <v>756999</v>
      </c>
      <c r="H42" s="2065">
        <f>G42/$G$42</f>
        <v>1</v>
      </c>
      <c r="I42" s="2049"/>
      <c r="J42" s="2064">
        <f>+J11+J12+J13+J21+J30+J34+J35+J36+J37</f>
        <v>391026.89</v>
      </c>
      <c r="K42" s="1443">
        <f>+J42/J$42</f>
        <v>1</v>
      </c>
      <c r="L42" s="2050"/>
      <c r="M42" s="2066">
        <f>M12+M13+M21+M30+M34+M35+M36+M37</f>
        <v>360.241</v>
      </c>
      <c r="N42" s="2065">
        <v>1</v>
      </c>
      <c r="O42" s="2051"/>
      <c r="Q42" s="2045"/>
      <c r="U42" s="2066"/>
      <c r="V42" s="2907"/>
      <c r="W42" s="375"/>
      <c r="Y42" s="375"/>
    </row>
    <row r="43" spans="1:15" ht="13.5">
      <c r="A43" s="1097"/>
      <c r="B43" s="1098"/>
      <c r="C43" s="1099"/>
      <c r="D43" s="1100"/>
      <c r="E43" s="2067"/>
      <c r="F43" s="2067"/>
      <c r="G43" s="2068"/>
      <c r="H43" s="2069"/>
      <c r="I43" s="2070"/>
      <c r="J43" s="2068"/>
      <c r="K43" s="2071"/>
      <c r="L43" s="2072"/>
      <c r="M43" s="2073" t="s">
        <v>257</v>
      </c>
      <c r="N43" s="141"/>
      <c r="O43" s="1104"/>
    </row>
    <row r="44" spans="1:15" ht="12.75">
      <c r="A44" s="146"/>
      <c r="B44" s="146"/>
      <c r="C44" s="146"/>
      <c r="D44" s="146"/>
      <c r="E44" s="146"/>
      <c r="F44" s="146"/>
      <c r="G44" s="1061"/>
      <c r="H44" s="2074" t="s">
        <v>257</v>
      </c>
      <c r="I44" s="146"/>
      <c r="J44" s="1061"/>
      <c r="K44" s="2074" t="s">
        <v>257</v>
      </c>
      <c r="L44" s="146"/>
      <c r="M44" s="1061"/>
      <c r="N44" s="2075" t="s">
        <v>257</v>
      </c>
      <c r="O44" s="1"/>
    </row>
    <row r="45" spans="1:15" ht="12.75">
      <c r="A45" s="2076" t="s">
        <v>1028</v>
      </c>
      <c r="C45" s="1924"/>
      <c r="D45" s="1924"/>
      <c r="E45" s="219"/>
      <c r="F45" s="219"/>
      <c r="G45" s="2077"/>
      <c r="H45" s="219"/>
      <c r="I45" s="219"/>
      <c r="J45" s="2077"/>
      <c r="K45" s="219"/>
      <c r="L45" s="219"/>
      <c r="M45" s="1061"/>
      <c r="O45" s="1"/>
    </row>
    <row r="46" spans="1:15" ht="12.75">
      <c r="A46" s="2078" t="s">
        <v>281</v>
      </c>
      <c r="C46" s="1893"/>
      <c r="D46" s="1893"/>
      <c r="E46" s="1893"/>
      <c r="F46" s="1893"/>
      <c r="G46" s="2079"/>
      <c r="H46" s="1893"/>
      <c r="I46" s="1893"/>
      <c r="J46" s="2079"/>
      <c r="K46" s="1893"/>
      <c r="L46" s="1893"/>
      <c r="M46" s="2079"/>
      <c r="O46" s="1"/>
    </row>
    <row r="47" spans="1:15" ht="12.75">
      <c r="A47" s="2080" t="s">
        <v>1036</v>
      </c>
      <c r="C47" s="710"/>
      <c r="D47" s="710"/>
      <c r="E47" s="710"/>
      <c r="F47" s="710"/>
      <c r="G47" s="2081"/>
      <c r="H47" s="710"/>
      <c r="I47" s="710"/>
      <c r="J47" s="2081"/>
      <c r="K47" s="710"/>
      <c r="L47" s="710"/>
      <c r="M47" s="2081"/>
      <c r="O47" s="1"/>
    </row>
    <row r="48" spans="1:15" ht="12.75">
      <c r="A48" s="2080" t="s">
        <v>1037</v>
      </c>
      <c r="C48" s="710"/>
      <c r="D48" s="710"/>
      <c r="E48" s="710"/>
      <c r="F48" s="710"/>
      <c r="G48" s="2081"/>
      <c r="H48" s="710"/>
      <c r="I48" s="710"/>
      <c r="J48" s="2081"/>
      <c r="K48" s="710"/>
      <c r="L48" s="710"/>
      <c r="M48" s="2081"/>
      <c r="O48" s="1"/>
    </row>
    <row r="49" spans="1:15" ht="12.75">
      <c r="A49" s="2082" t="s">
        <v>1038</v>
      </c>
      <c r="B49" s="1893"/>
      <c r="C49" s="1893"/>
      <c r="D49" s="1893"/>
      <c r="E49" s="1893"/>
      <c r="F49" s="1893"/>
      <c r="G49" s="2079"/>
      <c r="H49" s="1893"/>
      <c r="I49" s="1893"/>
      <c r="J49" s="2079"/>
      <c r="K49" s="1893"/>
      <c r="L49" s="1893"/>
      <c r="M49" s="2079"/>
      <c r="N49" s="386" t="s">
        <v>257</v>
      </c>
      <c r="O49" s="1"/>
    </row>
    <row r="50" spans="1:15" ht="12.75">
      <c r="A50" s="2078" t="s">
        <v>1039</v>
      </c>
      <c r="B50" s="32"/>
      <c r="C50" s="32"/>
      <c r="E50" s="146"/>
      <c r="F50" s="146"/>
      <c r="G50" s="1061"/>
      <c r="H50" s="146"/>
      <c r="I50" s="146"/>
      <c r="J50" s="1061"/>
      <c r="N50" s="386" t="s">
        <v>257</v>
      </c>
      <c r="O50" s="1"/>
    </row>
    <row r="51" spans="5:14" ht="12.75">
      <c r="E51" s="2083"/>
      <c r="F51" s="2083"/>
      <c r="G51" s="2084"/>
      <c r="H51" s="2083"/>
      <c r="I51" s="2083"/>
      <c r="J51" s="1061"/>
      <c r="N51" s="500"/>
    </row>
  </sheetData>
  <mergeCells count="15">
    <mergeCell ref="A2:O2"/>
    <mergeCell ref="A3:O3"/>
    <mergeCell ref="A4:O4"/>
    <mergeCell ref="E6:F6"/>
    <mergeCell ref="G6:H6"/>
    <mergeCell ref="J6:K6"/>
    <mergeCell ref="M6:N6"/>
    <mergeCell ref="G8:I8"/>
    <mergeCell ref="J8:L8"/>
    <mergeCell ref="M8:O8"/>
    <mergeCell ref="A7:D7"/>
    <mergeCell ref="E7:F7"/>
    <mergeCell ref="G7:I7"/>
    <mergeCell ref="J7:L7"/>
    <mergeCell ref="M7:O7"/>
  </mergeCells>
  <printOptions/>
  <pageMargins left="0.7" right="0.7" top="0.75" bottom="0.75" header="0.3" footer="0.3"/>
  <pageSetup fitToHeight="1" fitToWidth="1" horizontalDpi="600" verticalDpi="600" orientation="landscape" scale="1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O45"/>
  <sheetViews>
    <sheetView workbookViewId="0" topLeftCell="A1"/>
  </sheetViews>
  <sheetFormatPr defaultColWidth="9.140625" defaultRowHeight="12.75"/>
  <cols>
    <col min="1" max="1" width="6.140625" style="9" customWidth="1"/>
    <col min="2" max="2" width="25.7109375" style="9" customWidth="1"/>
    <col min="3" max="3" width="10.7109375" style="9" customWidth="1"/>
    <col min="4" max="4" width="15.7109375" style="9" customWidth="1"/>
    <col min="5" max="5" width="18.7109375" style="9" customWidth="1"/>
    <col min="6" max="6" width="7.28125" style="9" customWidth="1"/>
    <col min="7" max="7" width="12.00390625" style="9" customWidth="1"/>
    <col min="8" max="8" width="12.28125" style="13" customWidth="1"/>
    <col min="9" max="9" width="5.140625" style="13" customWidth="1"/>
    <col min="10" max="10" width="11.57421875" style="13" customWidth="1"/>
    <col min="11" max="11" width="5.140625" style="9" customWidth="1"/>
    <col min="15" max="15" width="14.00390625" style="0" customWidth="1"/>
  </cols>
  <sheetData>
    <row r="1" spans="1:11" ht="12.75">
      <c r="A1" s="6"/>
      <c r="B1" s="7"/>
      <c r="C1" s="7"/>
      <c r="D1" s="7"/>
      <c r="E1" s="7"/>
      <c r="F1" s="7"/>
      <c r="G1" s="7"/>
      <c r="H1" s="7"/>
      <c r="I1" s="7"/>
      <c r="J1" s="7"/>
      <c r="K1" s="8"/>
    </row>
    <row r="2" spans="1:11" ht="23.25">
      <c r="A2" s="2585" t="s">
        <v>285</v>
      </c>
      <c r="B2" s="2586"/>
      <c r="C2" s="2586"/>
      <c r="D2" s="2586"/>
      <c r="E2" s="2586"/>
      <c r="F2" s="2586"/>
      <c r="G2" s="2586"/>
      <c r="H2" s="2586"/>
      <c r="I2" s="2586"/>
      <c r="J2" s="2586"/>
      <c r="K2" s="2587"/>
    </row>
    <row r="3" spans="1:11" ht="20.25">
      <c r="A3" s="2571" t="s">
        <v>286</v>
      </c>
      <c r="B3" s="2572"/>
      <c r="C3" s="2572"/>
      <c r="D3" s="2572"/>
      <c r="E3" s="2572"/>
      <c r="F3" s="2572"/>
      <c r="G3" s="2572"/>
      <c r="H3" s="2572"/>
      <c r="I3" s="2572"/>
      <c r="J3" s="2572"/>
      <c r="K3" s="2573"/>
    </row>
    <row r="4" spans="1:11" ht="20.25">
      <c r="A4" s="2588" t="s">
        <v>287</v>
      </c>
      <c r="B4" s="2565"/>
      <c r="C4" s="2565"/>
      <c r="D4" s="2565"/>
      <c r="E4" s="2565"/>
      <c r="F4" s="2565"/>
      <c r="G4" s="2565"/>
      <c r="H4" s="2565"/>
      <c r="I4" s="2565"/>
      <c r="J4" s="2565"/>
      <c r="K4" s="2589"/>
    </row>
    <row r="5" spans="1:11" ht="6" customHeight="1" thickBot="1">
      <c r="A5" s="234"/>
      <c r="B5" s="235"/>
      <c r="C5" s="235"/>
      <c r="D5" s="235"/>
      <c r="E5" s="235"/>
      <c r="F5" s="235"/>
      <c r="G5" s="235"/>
      <c r="H5" s="235"/>
      <c r="I5" s="235"/>
      <c r="J5" s="235"/>
      <c r="K5" s="236"/>
    </row>
    <row r="6" spans="1:11" ht="12.75">
      <c r="A6" s="237"/>
      <c r="B6" s="238"/>
      <c r="C6" s="239"/>
      <c r="D6" s="238"/>
      <c r="E6" s="151"/>
      <c r="F6" s="151"/>
      <c r="G6" s="151"/>
      <c r="H6" s="151"/>
      <c r="I6" s="151"/>
      <c r="J6" s="151"/>
      <c r="K6" s="240"/>
    </row>
    <row r="7" spans="1:11" ht="12.75">
      <c r="A7" s="237"/>
      <c r="B7" s="238"/>
      <c r="C7" s="239"/>
      <c r="D7" s="1"/>
      <c r="E7" s="151"/>
      <c r="F7" s="151"/>
      <c r="G7" s="151"/>
      <c r="H7" s="2590" t="s">
        <v>288</v>
      </c>
      <c r="I7" s="2590"/>
      <c r="J7" s="2460"/>
      <c r="K7" s="240"/>
    </row>
    <row r="8" spans="1:11" ht="12.75">
      <c r="A8" s="241"/>
      <c r="B8" s="242"/>
      <c r="C8" s="2476" t="s">
        <v>289</v>
      </c>
      <c r="D8" s="2461" t="s">
        <v>290</v>
      </c>
      <c r="E8" s="2461"/>
      <c r="F8" s="2461"/>
      <c r="G8" s="243"/>
      <c r="H8" s="2581" t="s">
        <v>291</v>
      </c>
      <c r="I8" s="2581"/>
      <c r="J8" s="2581" t="s">
        <v>292</v>
      </c>
      <c r="K8" s="2582"/>
    </row>
    <row r="9" spans="1:11" ht="12.75">
      <c r="A9" s="244"/>
      <c r="B9" s="245"/>
      <c r="C9" s="2476" t="s">
        <v>293</v>
      </c>
      <c r="D9" s="2461" t="s">
        <v>294</v>
      </c>
      <c r="E9" s="2461"/>
      <c r="F9" s="2461"/>
      <c r="G9" s="2461" t="s">
        <v>295</v>
      </c>
      <c r="H9" s="2581" t="s">
        <v>295</v>
      </c>
      <c r="I9" s="2581"/>
      <c r="J9" s="2581" t="s">
        <v>296</v>
      </c>
      <c r="K9" s="2582"/>
    </row>
    <row r="10" spans="1:11" ht="12.75">
      <c r="A10" s="244" t="s">
        <v>297</v>
      </c>
      <c r="B10" s="245"/>
      <c r="C10" s="2476" t="s">
        <v>298</v>
      </c>
      <c r="D10" s="2461" t="s">
        <v>299</v>
      </c>
      <c r="E10" s="2581" t="s">
        <v>254</v>
      </c>
      <c r="F10" s="2581"/>
      <c r="G10" s="2461" t="s">
        <v>300</v>
      </c>
      <c r="H10" s="2581" t="s">
        <v>301</v>
      </c>
      <c r="I10" s="2581"/>
      <c r="J10" s="2581" t="s">
        <v>254</v>
      </c>
      <c r="K10" s="2582"/>
    </row>
    <row r="11" spans="1:11" ht="12.75">
      <c r="A11" s="246"/>
      <c r="B11" s="247"/>
      <c r="C11" s="248"/>
      <c r="D11" s="249"/>
      <c r="E11" s="2583" t="s">
        <v>302</v>
      </c>
      <c r="F11" s="2583"/>
      <c r="G11" s="249"/>
      <c r="H11" s="249"/>
      <c r="I11" s="249"/>
      <c r="J11" s="2583" t="s">
        <v>303</v>
      </c>
      <c r="K11" s="2584"/>
    </row>
    <row r="12" spans="1:11" ht="12.75">
      <c r="A12" s="250"/>
      <c r="B12" s="251"/>
      <c r="C12" s="252"/>
      <c r="D12" s="251"/>
      <c r="E12" s="253"/>
      <c r="F12" s="253"/>
      <c r="G12" s="253"/>
      <c r="H12" s="253"/>
      <c r="I12" s="253"/>
      <c r="J12" s="253"/>
      <c r="K12" s="254"/>
    </row>
    <row r="13" spans="1:11" ht="12.75">
      <c r="A13" s="255"/>
      <c r="B13" s="256"/>
      <c r="C13" s="257"/>
      <c r="D13" s="257"/>
      <c r="E13" s="258"/>
      <c r="F13" s="258"/>
      <c r="G13" s="258"/>
      <c r="H13" s="258"/>
      <c r="I13" s="258"/>
      <c r="J13" s="258"/>
      <c r="K13" s="259"/>
    </row>
    <row r="14" spans="1:15" ht="12.75">
      <c r="A14" s="260" t="s">
        <v>304</v>
      </c>
      <c r="B14" s="261" t="s">
        <v>305</v>
      </c>
      <c r="C14" s="262">
        <v>4</v>
      </c>
      <c r="D14" s="263">
        <v>2005</v>
      </c>
      <c r="E14" s="40">
        <v>7347077849.39</v>
      </c>
      <c r="F14" s="40"/>
      <c r="G14" s="264">
        <v>123957</v>
      </c>
      <c r="H14" s="265">
        <f>+E14/G14</f>
        <v>59271.18153383835</v>
      </c>
      <c r="I14" s="44"/>
      <c r="J14" s="266">
        <f>+E14/E$27</f>
        <v>0.16086798325990964</v>
      </c>
      <c r="K14" s="267"/>
      <c r="L14" s="268"/>
      <c r="O14" t="s">
        <v>257</v>
      </c>
    </row>
    <row r="15" spans="1:15" ht="12.75">
      <c r="A15" s="260" t="s">
        <v>306</v>
      </c>
      <c r="B15" s="261" t="s">
        <v>307</v>
      </c>
      <c r="C15" s="262">
        <v>6</v>
      </c>
      <c r="D15" s="263">
        <v>2009</v>
      </c>
      <c r="E15" s="269">
        <v>6387323184.16</v>
      </c>
      <c r="F15" s="269"/>
      <c r="G15" s="264">
        <v>69042</v>
      </c>
      <c r="H15" s="269">
        <f>+E15/G15</f>
        <v>92513.58860056197</v>
      </c>
      <c r="I15" s="269"/>
      <c r="J15" s="266">
        <f aca="true" t="shared" si="0" ref="J15:J26">+E15/E$27</f>
        <v>0.13985366973488572</v>
      </c>
      <c r="K15" s="267"/>
      <c r="L15" s="268"/>
      <c r="O15" t="s">
        <v>257</v>
      </c>
    </row>
    <row r="16" spans="1:15" ht="12.75">
      <c r="A16" s="260" t="s">
        <v>308</v>
      </c>
      <c r="B16" s="261" t="s">
        <v>309</v>
      </c>
      <c r="C16" s="262">
        <v>1</v>
      </c>
      <c r="D16" s="263">
        <v>2003</v>
      </c>
      <c r="E16" s="44">
        <v>3702771655.45</v>
      </c>
      <c r="F16" s="40"/>
      <c r="G16" s="264">
        <v>91312</v>
      </c>
      <c r="H16" s="269">
        <f aca="true" t="shared" si="1" ref="H16:H23">+E16/G16</f>
        <v>40550.76720967671</v>
      </c>
      <c r="I16" s="44"/>
      <c r="J16" s="266">
        <f t="shared" si="0"/>
        <v>0.08107405704618383</v>
      </c>
      <c r="K16" s="267"/>
      <c r="L16" s="268"/>
      <c r="O16" t="s">
        <v>257</v>
      </c>
    </row>
    <row r="17" spans="1:15" ht="12.75">
      <c r="A17" s="260" t="s">
        <v>310</v>
      </c>
      <c r="B17" s="261" t="s">
        <v>311</v>
      </c>
      <c r="C17" s="262">
        <v>4</v>
      </c>
      <c r="D17" s="263" t="s">
        <v>312</v>
      </c>
      <c r="E17" s="269">
        <v>2751534173.16</v>
      </c>
      <c r="F17" s="269"/>
      <c r="G17" s="264">
        <v>55770</v>
      </c>
      <c r="H17" s="269">
        <f t="shared" si="1"/>
        <v>49337.17362668101</v>
      </c>
      <c r="I17" s="269"/>
      <c r="J17" s="266">
        <f t="shared" si="0"/>
        <v>0.06024623154683496</v>
      </c>
      <c r="K17" s="267"/>
      <c r="L17" s="268"/>
      <c r="O17" t="s">
        <v>257</v>
      </c>
    </row>
    <row r="18" spans="1:15" ht="12.75">
      <c r="A18" s="260" t="s">
        <v>313</v>
      </c>
      <c r="B18" s="261" t="s">
        <v>314</v>
      </c>
      <c r="C18" s="262">
        <v>6</v>
      </c>
      <c r="D18" s="263" t="s">
        <v>315</v>
      </c>
      <c r="E18" s="269">
        <v>2134985884.18</v>
      </c>
      <c r="F18" s="269"/>
      <c r="G18" s="264">
        <v>83094</v>
      </c>
      <c r="H18" s="269">
        <f t="shared" si="1"/>
        <v>25693.622694538717</v>
      </c>
      <c r="I18" s="269"/>
      <c r="J18" s="266">
        <f t="shared" si="0"/>
        <v>0.046746595111269586</v>
      </c>
      <c r="K18" s="267"/>
      <c r="L18" s="268"/>
      <c r="O18" t="s">
        <v>257</v>
      </c>
    </row>
    <row r="19" spans="1:15" ht="12.75">
      <c r="A19" s="260" t="s">
        <v>316</v>
      </c>
      <c r="B19" s="261" t="s">
        <v>317</v>
      </c>
      <c r="C19" s="262">
        <v>1</v>
      </c>
      <c r="D19" s="263">
        <v>2006</v>
      </c>
      <c r="E19" s="269">
        <v>1720156504.4</v>
      </c>
      <c r="F19" s="269"/>
      <c r="G19" s="264">
        <v>13291</v>
      </c>
      <c r="H19" s="269">
        <f t="shared" si="1"/>
        <v>129422.65475885938</v>
      </c>
      <c r="I19" s="269"/>
      <c r="J19" s="266">
        <f t="shared" si="0"/>
        <v>0.037663696156046415</v>
      </c>
      <c r="K19" s="267"/>
      <c r="L19" s="268"/>
      <c r="O19" t="s">
        <v>257</v>
      </c>
    </row>
    <row r="20" spans="1:15" ht="12.75">
      <c r="A20" s="260" t="s">
        <v>318</v>
      </c>
      <c r="B20" s="261" t="s">
        <v>319</v>
      </c>
      <c r="C20" s="262">
        <v>7</v>
      </c>
      <c r="D20" s="263">
        <v>2003</v>
      </c>
      <c r="E20" s="269">
        <v>1275628285.98</v>
      </c>
      <c r="F20" s="269"/>
      <c r="G20" s="264">
        <v>33737</v>
      </c>
      <c r="H20" s="269">
        <f t="shared" si="1"/>
        <v>37810.9578794795</v>
      </c>
      <c r="I20" s="269"/>
      <c r="J20" s="266">
        <f t="shared" si="0"/>
        <v>0.027930526116847324</v>
      </c>
      <c r="K20" s="267"/>
      <c r="L20" s="268"/>
      <c r="O20" t="s">
        <v>257</v>
      </c>
    </row>
    <row r="21" spans="1:15" ht="12.75">
      <c r="A21" s="260" t="s">
        <v>320</v>
      </c>
      <c r="B21" s="261" t="s">
        <v>321</v>
      </c>
      <c r="C21" s="262">
        <v>3</v>
      </c>
      <c r="D21" s="263" t="s">
        <v>322</v>
      </c>
      <c r="E21" s="269">
        <v>841082433.61</v>
      </c>
      <c r="F21" s="269"/>
      <c r="G21" s="264">
        <v>31999</v>
      </c>
      <c r="H21" s="269">
        <f t="shared" si="1"/>
        <v>26284.647445545175</v>
      </c>
      <c r="I21" s="269"/>
      <c r="J21" s="266">
        <f t="shared" si="0"/>
        <v>0.01841592502812683</v>
      </c>
      <c r="K21" s="267"/>
      <c r="L21" s="268"/>
      <c r="O21" t="s">
        <v>257</v>
      </c>
    </row>
    <row r="22" spans="1:15" ht="12.75">
      <c r="A22" s="260" t="s">
        <v>323</v>
      </c>
      <c r="B22" s="261" t="s">
        <v>324</v>
      </c>
      <c r="C22" s="262">
        <v>2</v>
      </c>
      <c r="D22" s="263">
        <v>2001</v>
      </c>
      <c r="E22" s="269">
        <v>668377105.67</v>
      </c>
      <c r="F22" s="269"/>
      <c r="G22" s="264">
        <v>32263</v>
      </c>
      <c r="H22" s="269">
        <f t="shared" si="1"/>
        <v>20716.520648110836</v>
      </c>
      <c r="I22" s="269"/>
      <c r="J22" s="266">
        <f t="shared" si="0"/>
        <v>0.014634454575046517</v>
      </c>
      <c r="K22" s="267"/>
      <c r="L22" s="268"/>
      <c r="O22" t="s">
        <v>257</v>
      </c>
    </row>
    <row r="23" spans="1:15" ht="12.75">
      <c r="A23" s="260" t="s">
        <v>325</v>
      </c>
      <c r="B23" s="261" t="s">
        <v>326</v>
      </c>
      <c r="C23" s="262">
        <v>1</v>
      </c>
      <c r="D23" s="263">
        <v>2004</v>
      </c>
      <c r="E23" s="269">
        <v>640480970.03</v>
      </c>
      <c r="F23" s="269"/>
      <c r="G23" s="264">
        <v>9410</v>
      </c>
      <c r="H23" s="269">
        <f t="shared" si="1"/>
        <v>68063.86504038257</v>
      </c>
      <c r="I23" s="269"/>
      <c r="J23" s="266">
        <f t="shared" si="0"/>
        <v>0.014023654584472812</v>
      </c>
      <c r="K23" s="267"/>
      <c r="L23" s="268"/>
      <c r="O23" t="s">
        <v>257</v>
      </c>
    </row>
    <row r="24" spans="1:15" ht="12.75">
      <c r="A24" s="260"/>
      <c r="B24" s="261"/>
      <c r="C24" s="262"/>
      <c r="D24" s="263"/>
      <c r="E24" s="269"/>
      <c r="F24" s="269"/>
      <c r="G24" s="264"/>
      <c r="H24" s="269"/>
      <c r="I24" s="269"/>
      <c r="J24" s="266"/>
      <c r="K24" s="270"/>
      <c r="L24" s="268"/>
      <c r="O24" t="s">
        <v>257</v>
      </c>
    </row>
    <row r="25" spans="1:12" ht="12.75">
      <c r="A25" s="271"/>
      <c r="B25" s="272" t="s">
        <v>327</v>
      </c>
      <c r="C25" s="262">
        <v>35</v>
      </c>
      <c r="D25" s="273"/>
      <c r="E25" s="265">
        <f>SUM(E14:E23)</f>
        <v>27469418046.03</v>
      </c>
      <c r="F25" s="269"/>
      <c r="G25" s="264">
        <f>SUM(G14:G23)</f>
        <v>543875</v>
      </c>
      <c r="H25" s="265">
        <f>+E25/G25</f>
        <v>50506.85919748103</v>
      </c>
      <c r="I25" s="269"/>
      <c r="J25" s="266">
        <f t="shared" si="0"/>
        <v>0.6014567931596236</v>
      </c>
      <c r="K25" s="267"/>
      <c r="L25" s="268"/>
    </row>
    <row r="26" spans="1:12" ht="12.75">
      <c r="A26" s="271"/>
      <c r="B26" s="272" t="s">
        <v>328</v>
      </c>
      <c r="C26" s="262">
        <f>+C27-C25</f>
        <v>4257</v>
      </c>
      <c r="D26" s="274"/>
      <c r="E26" s="269">
        <f>+E27-E25</f>
        <v>18202055546.820007</v>
      </c>
      <c r="F26" s="269"/>
      <c r="G26" s="264">
        <f>+G27-G25</f>
        <v>1408291</v>
      </c>
      <c r="H26" s="269">
        <f>+E26/G26</f>
        <v>12924.924995487443</v>
      </c>
      <c r="I26" s="269"/>
      <c r="J26" s="266">
        <f t="shared" si="0"/>
        <v>0.39854320684037636</v>
      </c>
      <c r="K26" s="267"/>
      <c r="L26" s="268"/>
    </row>
    <row r="27" spans="1:12" ht="12.75">
      <c r="A27" s="275"/>
      <c r="B27" s="261" t="s">
        <v>262</v>
      </c>
      <c r="C27" s="262">
        <v>4292</v>
      </c>
      <c r="D27" s="274"/>
      <c r="E27" s="40">
        <v>45671473592.850006</v>
      </c>
      <c r="F27" s="40"/>
      <c r="G27" s="264">
        <v>1952166</v>
      </c>
      <c r="H27" s="265">
        <f>+E27/G27</f>
        <v>23395.281750040725</v>
      </c>
      <c r="I27" s="44"/>
      <c r="J27" s="266">
        <v>1</v>
      </c>
      <c r="K27" s="267"/>
      <c r="L27" s="268"/>
    </row>
    <row r="28" spans="1:11" ht="13.5" thickBot="1">
      <c r="A28" s="276"/>
      <c r="B28" s="277"/>
      <c r="C28" s="278"/>
      <c r="D28" s="278"/>
      <c r="E28" s="279"/>
      <c r="F28" s="279"/>
      <c r="G28" s="279"/>
      <c r="H28" s="280"/>
      <c r="I28" s="280"/>
      <c r="J28" s="280"/>
      <c r="K28" s="281"/>
    </row>
    <row r="29" spans="1:11" ht="12.75">
      <c r="A29" s="146"/>
      <c r="B29" s="146"/>
      <c r="C29" s="146"/>
      <c r="D29" s="146"/>
      <c r="E29" s="146"/>
      <c r="F29" s="146"/>
      <c r="G29" s="146"/>
      <c r="H29" s="151"/>
      <c r="I29" s="151"/>
      <c r="J29" s="151"/>
      <c r="K29" s="146"/>
    </row>
    <row r="30" spans="1:11" ht="12.75">
      <c r="A30" s="101" t="s">
        <v>329</v>
      </c>
      <c r="B30" s="282"/>
      <c r="C30" s="282"/>
      <c r="D30" s="282"/>
      <c r="E30" s="219"/>
      <c r="F30" s="219"/>
      <c r="G30" s="219"/>
      <c r="H30" s="243"/>
      <c r="I30" s="243"/>
      <c r="J30" s="283"/>
      <c r="K30" s="219"/>
    </row>
    <row r="31" spans="1:11" ht="12.75">
      <c r="A31" s="101" t="s">
        <v>330</v>
      </c>
      <c r="B31" s="282"/>
      <c r="C31" s="282"/>
      <c r="D31" s="282"/>
      <c r="E31" s="219"/>
      <c r="F31" s="219"/>
      <c r="G31" s="219"/>
      <c r="H31" s="243"/>
      <c r="I31" s="243"/>
      <c r="J31" s="284"/>
      <c r="K31" s="219"/>
    </row>
    <row r="32" spans="1:11" ht="12.75">
      <c r="A32" s="101" t="s">
        <v>331</v>
      </c>
      <c r="B32" s="282"/>
      <c r="C32" s="282"/>
      <c r="D32" s="282"/>
      <c r="E32" s="282"/>
      <c r="F32" s="282"/>
      <c r="G32" s="282"/>
      <c r="H32" s="285"/>
      <c r="I32" s="285"/>
      <c r="J32" s="285"/>
      <c r="K32" s="282"/>
    </row>
    <row r="33" spans="1:11" ht="12.75">
      <c r="A33" s="150" t="s">
        <v>332</v>
      </c>
      <c r="B33" s="282"/>
      <c r="C33" s="282"/>
      <c r="D33" s="282"/>
      <c r="E33" s="219"/>
      <c r="F33" s="219"/>
      <c r="G33" s="219"/>
      <c r="H33" s="243"/>
      <c r="I33" s="243"/>
      <c r="J33" s="243"/>
      <c r="K33" s="219"/>
    </row>
    <row r="34" spans="1:11" ht="12.75">
      <c r="A34" s="101" t="s">
        <v>333</v>
      </c>
      <c r="B34" s="58"/>
      <c r="C34" s="58"/>
      <c r="D34" s="151"/>
      <c r="E34" s="146"/>
      <c r="F34" s="146"/>
      <c r="G34"/>
      <c r="H34"/>
      <c r="I34"/>
      <c r="J34"/>
      <c r="K34"/>
    </row>
    <row r="36" spans="2:8" ht="12.75">
      <c r="B36" s="286"/>
      <c r="C36" s="287"/>
      <c r="D36" s="288"/>
      <c r="E36" s="289"/>
      <c r="F36" s="289"/>
      <c r="G36" s="289"/>
      <c r="H36" s="290"/>
    </row>
    <row r="37" spans="2:10" ht="12.75">
      <c r="B37" s="286"/>
      <c r="C37" s="287"/>
      <c r="D37" s="288"/>
      <c r="E37" s="289"/>
      <c r="F37" s="289"/>
      <c r="G37" s="289"/>
      <c r="H37" s="289"/>
      <c r="J37" s="291"/>
    </row>
    <row r="38" spans="2:10" ht="12.75">
      <c r="B38" s="286"/>
      <c r="C38" s="287"/>
      <c r="D38" s="288"/>
      <c r="E38" s="289"/>
      <c r="F38" s="289"/>
      <c r="G38" s="289"/>
      <c r="H38" s="289"/>
      <c r="J38" s="291"/>
    </row>
    <row r="39" spans="2:7" ht="12.75">
      <c r="B39" s="286"/>
      <c r="C39" s="287"/>
      <c r="D39" s="288"/>
      <c r="E39" s="289"/>
      <c r="F39" s="289"/>
      <c r="G39" s="289"/>
    </row>
    <row r="40" spans="2:7" ht="12.75">
      <c r="B40" s="286"/>
      <c r="C40" s="287"/>
      <c r="D40" s="288"/>
      <c r="E40" s="289"/>
      <c r="F40" s="289"/>
      <c r="G40" s="289"/>
    </row>
    <row r="41" spans="2:7" ht="12.75">
      <c r="B41" s="286"/>
      <c r="C41" s="287"/>
      <c r="D41" s="288"/>
      <c r="E41" s="289"/>
      <c r="F41" s="289"/>
      <c r="G41" s="289"/>
    </row>
    <row r="42" spans="2:7" ht="12.75">
      <c r="B42" s="286"/>
      <c r="C42" s="287"/>
      <c r="D42" s="288"/>
      <c r="E42" s="289"/>
      <c r="F42" s="289"/>
      <c r="G42" s="289"/>
    </row>
    <row r="43" spans="2:7" ht="12.75">
      <c r="B43" s="286"/>
      <c r="C43" s="287"/>
      <c r="D43" s="288"/>
      <c r="E43" s="289"/>
      <c r="F43" s="289"/>
      <c r="G43" s="289"/>
    </row>
    <row r="44" spans="2:7" ht="12.75">
      <c r="B44" s="286"/>
      <c r="C44" s="287"/>
      <c r="D44" s="288"/>
      <c r="E44" s="289"/>
      <c r="F44" s="289"/>
      <c r="G44" s="289"/>
    </row>
    <row r="45" spans="2:7" ht="12.75">
      <c r="B45" s="286"/>
      <c r="C45" s="287"/>
      <c r="D45" s="288"/>
      <c r="E45" s="289"/>
      <c r="F45" s="289"/>
      <c r="G45" s="289"/>
    </row>
  </sheetData>
  <mergeCells count="13">
    <mergeCell ref="H9:I9"/>
    <mergeCell ref="J9:K9"/>
    <mergeCell ref="A2:K2"/>
    <mergeCell ref="A3:K3"/>
    <mergeCell ref="A4:K4"/>
    <mergeCell ref="H7:I7"/>
    <mergeCell ref="H8:I8"/>
    <mergeCell ref="J8:K8"/>
    <mergeCell ref="E10:F10"/>
    <mergeCell ref="H10:I10"/>
    <mergeCell ref="J10:K10"/>
    <mergeCell ref="E11:F11"/>
    <mergeCell ref="J11:K11"/>
  </mergeCells>
  <printOptions/>
  <pageMargins left="0.7" right="0.7" top="0.75" bottom="0.75" header="0.3" footer="0.3"/>
  <pageSetup horizontalDpi="600" verticalDpi="60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FFFF00"/>
    <pageSetUpPr fitToPage="1"/>
  </sheetPr>
  <dimension ref="A1:M35"/>
  <sheetViews>
    <sheetView workbookViewId="0" topLeftCell="A1">
      <selection activeCell="I2" sqref="I2"/>
    </sheetView>
  </sheetViews>
  <sheetFormatPr defaultColWidth="9.140625" defaultRowHeight="12.75"/>
  <cols>
    <col min="1" max="1" width="3.7109375" style="9" customWidth="1"/>
    <col min="2" max="2" width="40.7109375" style="9" customWidth="1"/>
    <col min="3" max="3" width="1.28515625" style="9" customWidth="1"/>
    <col min="4" max="4" width="41.28125" style="9" customWidth="1"/>
    <col min="5" max="5" width="14.421875" style="9" customWidth="1"/>
    <col min="6" max="6" width="4.7109375" style="9" customWidth="1"/>
    <col min="7" max="7" width="14.57421875" style="13" customWidth="1"/>
    <col min="8" max="8" width="4.7109375" style="13" customWidth="1"/>
    <col min="9" max="9" width="6.7109375" style="9" customWidth="1"/>
    <col min="10" max="13" width="24.00390625" style="9" customWidth="1"/>
  </cols>
  <sheetData>
    <row r="1" spans="1:8" ht="9" customHeight="1">
      <c r="A1" s="6"/>
      <c r="B1" s="7"/>
      <c r="C1" s="7"/>
      <c r="D1" s="7"/>
      <c r="E1" s="7"/>
      <c r="F1" s="7"/>
      <c r="G1" s="7"/>
      <c r="H1" s="8"/>
    </row>
    <row r="2" spans="1:13" ht="20.25">
      <c r="A2" s="518" t="s">
        <v>1040</v>
      </c>
      <c r="B2" s="1294"/>
      <c r="C2" s="1294"/>
      <c r="D2" s="1294"/>
      <c r="E2" s="11"/>
      <c r="F2" s="11"/>
      <c r="G2" s="11"/>
      <c r="H2" s="12"/>
      <c r="I2" s="1746"/>
      <c r="J2" s="1746"/>
      <c r="K2" s="1746"/>
      <c r="L2" s="1746"/>
      <c r="M2" s="1746"/>
    </row>
    <row r="3" spans="1:13" ht="21" customHeight="1">
      <c r="A3" s="1383" t="s">
        <v>131</v>
      </c>
      <c r="B3" s="2085"/>
      <c r="C3" s="2085"/>
      <c r="D3" s="2085"/>
      <c r="E3" s="519"/>
      <c r="F3" s="519"/>
      <c r="G3" s="519"/>
      <c r="H3" s="2086"/>
      <c r="I3" s="1747"/>
      <c r="J3" s="1747"/>
      <c r="K3" s="1747"/>
      <c r="L3" s="1747"/>
      <c r="M3" s="1747"/>
    </row>
    <row r="4" spans="1:8" ht="21" customHeight="1">
      <c r="A4" s="1252" t="s">
        <v>908</v>
      </c>
      <c r="B4" s="1295"/>
      <c r="C4" s="1295"/>
      <c r="D4" s="1295"/>
      <c r="E4" s="522"/>
      <c r="F4" s="522"/>
      <c r="G4" s="522"/>
      <c r="H4" s="1296"/>
    </row>
    <row r="5" spans="1:8" ht="6" customHeight="1">
      <c r="A5" s="1252"/>
      <c r="B5" s="1295"/>
      <c r="C5" s="1295"/>
      <c r="D5" s="1295"/>
      <c r="E5" s="522"/>
      <c r="F5" s="522"/>
      <c r="G5" s="522"/>
      <c r="H5" s="1296"/>
    </row>
    <row r="6" spans="1:13" ht="12.75">
      <c r="A6" s="2087"/>
      <c r="B6" s="1955"/>
      <c r="C6" s="1953"/>
      <c r="D6" s="1955"/>
      <c r="E6" s="2088"/>
      <c r="F6" s="2089"/>
      <c r="G6" s="2090"/>
      <c r="H6" s="2091"/>
      <c r="I6" s="219"/>
      <c r="J6" s="219"/>
      <c r="K6" s="219"/>
      <c r="L6" s="219"/>
      <c r="M6" s="219"/>
    </row>
    <row r="7" spans="1:13" ht="12.75">
      <c r="A7" s="2092"/>
      <c r="B7" s="1519"/>
      <c r="C7" s="1518"/>
      <c r="D7" s="1519"/>
      <c r="E7" s="2093"/>
      <c r="F7" s="1528"/>
      <c r="G7" s="2094"/>
      <c r="H7" s="2095"/>
      <c r="I7" s="219"/>
      <c r="J7" s="219"/>
      <c r="K7" s="219"/>
      <c r="L7" s="219"/>
      <c r="M7" s="219"/>
    </row>
    <row r="8" spans="1:13" ht="12.75">
      <c r="A8" s="2875" t="s">
        <v>1041</v>
      </c>
      <c r="B8" s="2876"/>
      <c r="C8" s="2685" t="s">
        <v>1042</v>
      </c>
      <c r="D8" s="2686"/>
      <c r="E8" s="2877" t="s">
        <v>891</v>
      </c>
      <c r="F8" s="2878"/>
      <c r="G8" s="2772" t="s">
        <v>1043</v>
      </c>
      <c r="H8" s="2774"/>
      <c r="I8" s="219"/>
      <c r="J8" s="219"/>
      <c r="K8" s="219"/>
      <c r="L8" s="219"/>
      <c r="M8" s="219"/>
    </row>
    <row r="9" spans="1:13" ht="12.75">
      <c r="A9" s="2875" t="s">
        <v>1044</v>
      </c>
      <c r="B9" s="2876"/>
      <c r="C9" s="2493"/>
      <c r="D9" s="1519"/>
      <c r="E9" s="2879" t="s">
        <v>893</v>
      </c>
      <c r="F9" s="2880"/>
      <c r="G9" s="2772" t="s">
        <v>893</v>
      </c>
      <c r="H9" s="2774"/>
      <c r="I9" s="219"/>
      <c r="J9" s="219"/>
      <c r="K9" s="219"/>
      <c r="L9" s="219"/>
      <c r="M9" s="219"/>
    </row>
    <row r="10" spans="1:13" ht="12.75">
      <c r="A10" s="2096"/>
      <c r="B10" s="2097"/>
      <c r="C10" s="2098"/>
      <c r="D10" s="2097"/>
      <c r="E10" s="2868" t="s">
        <v>1045</v>
      </c>
      <c r="F10" s="2869"/>
      <c r="G10" s="2868" t="s">
        <v>1045</v>
      </c>
      <c r="H10" s="2870"/>
      <c r="I10" s="219"/>
      <c r="J10" s="219"/>
      <c r="K10" s="219"/>
      <c r="L10" s="219"/>
      <c r="M10" s="219"/>
    </row>
    <row r="11" spans="1:8" ht="12.75">
      <c r="A11" s="711"/>
      <c r="B11" s="189"/>
      <c r="C11" s="749"/>
      <c r="D11" s="189"/>
      <c r="E11" s="2099"/>
      <c r="F11" s="1762"/>
      <c r="G11" s="2099"/>
      <c r="H11" s="2100"/>
    </row>
    <row r="12" spans="1:13" ht="12.75">
      <c r="A12" s="2519"/>
      <c r="B12" s="2101"/>
      <c r="C12" s="2535"/>
      <c r="D12" s="1301" t="s">
        <v>1046</v>
      </c>
      <c r="E12" s="2102"/>
      <c r="F12" s="2103"/>
      <c r="G12" s="2104"/>
      <c r="H12" s="2105"/>
      <c r="I12" s="37"/>
      <c r="J12" s="37"/>
      <c r="K12" s="37"/>
      <c r="L12" s="37"/>
      <c r="M12" s="37"/>
    </row>
    <row r="13" spans="1:13" ht="12.75">
      <c r="A13" s="2106"/>
      <c r="B13" s="2107"/>
      <c r="C13" s="2108"/>
      <c r="D13" s="2520" t="s">
        <v>1047</v>
      </c>
      <c r="E13" s="2109"/>
      <c r="F13" s="1765"/>
      <c r="G13" s="2109"/>
      <c r="H13" s="2110"/>
      <c r="I13" s="37"/>
      <c r="J13" s="37"/>
      <c r="K13" s="37"/>
      <c r="L13" s="37"/>
      <c r="M13" s="37"/>
    </row>
    <row r="14" spans="1:13" ht="12.75">
      <c r="A14" s="2519"/>
      <c r="B14" s="2520"/>
      <c r="C14" s="2108"/>
      <c r="D14" s="1301" t="s">
        <v>1048</v>
      </c>
      <c r="E14" s="2109"/>
      <c r="F14" s="1765"/>
      <c r="G14" s="2109"/>
      <c r="H14" s="2110"/>
      <c r="I14" s="37"/>
      <c r="J14" s="37"/>
      <c r="K14" s="37"/>
      <c r="L14" s="37"/>
      <c r="M14" s="37"/>
    </row>
    <row r="15" spans="1:13" ht="12.75">
      <c r="A15" s="2519"/>
      <c r="B15" s="1301" t="s">
        <v>1049</v>
      </c>
      <c r="C15" s="2871" t="s">
        <v>1050</v>
      </c>
      <c r="D15" s="2872"/>
      <c r="E15" s="2111">
        <v>487.5</v>
      </c>
      <c r="F15" s="2103"/>
      <c r="G15" s="2111">
        <v>5850</v>
      </c>
      <c r="H15" s="2112"/>
      <c r="I15" s="37"/>
      <c r="J15" s="37"/>
      <c r="K15" s="37"/>
      <c r="L15" s="37"/>
      <c r="M15" s="37"/>
    </row>
    <row r="16" spans="1:13" ht="12.75">
      <c r="A16" s="2106"/>
      <c r="B16" s="2107"/>
      <c r="C16" s="2873" t="s">
        <v>1051</v>
      </c>
      <c r="D16" s="2874"/>
      <c r="E16" s="2113"/>
      <c r="F16" s="1765"/>
      <c r="G16" s="2113"/>
      <c r="H16" s="2110"/>
      <c r="I16" s="37"/>
      <c r="J16" s="37"/>
      <c r="K16" s="37"/>
      <c r="L16" s="37"/>
      <c r="M16" s="37"/>
    </row>
    <row r="17" spans="1:13" ht="12.75">
      <c r="A17" s="2106"/>
      <c r="B17" s="2107"/>
      <c r="C17" s="2108"/>
      <c r="D17" s="1301" t="s">
        <v>1052</v>
      </c>
      <c r="E17" s="2113"/>
      <c r="F17" s="1765"/>
      <c r="G17" s="2113"/>
      <c r="H17" s="2110"/>
      <c r="I17" s="37"/>
      <c r="J17" s="37"/>
      <c r="K17" s="37"/>
      <c r="L17" s="37"/>
      <c r="M17" s="37"/>
    </row>
    <row r="18" spans="1:13" ht="12.75">
      <c r="A18" s="2106"/>
      <c r="B18" s="2107"/>
      <c r="C18" s="2871" t="s">
        <v>1050</v>
      </c>
      <c r="D18" s="2872"/>
      <c r="E18" s="2113"/>
      <c r="F18" s="1765"/>
      <c r="G18" s="2113"/>
      <c r="H18" s="2110"/>
      <c r="I18" s="37"/>
      <c r="J18" s="37"/>
      <c r="K18" s="37"/>
      <c r="L18" s="37"/>
      <c r="M18" s="37"/>
    </row>
    <row r="19" spans="1:13" ht="12.75">
      <c r="A19" s="2106"/>
      <c r="B19" s="2107"/>
      <c r="C19" s="2108"/>
      <c r="D19" s="1301"/>
      <c r="E19" s="2113"/>
      <c r="F19" s="1765"/>
      <c r="G19" s="2113"/>
      <c r="H19" s="2110"/>
      <c r="I19" s="37"/>
      <c r="J19" s="37"/>
      <c r="K19" s="37"/>
      <c r="L19" s="37"/>
      <c r="M19" s="37"/>
    </row>
    <row r="20" spans="1:13" ht="12.75">
      <c r="A20" s="1330"/>
      <c r="B20" s="1528"/>
      <c r="C20" s="1527"/>
      <c r="D20" s="1520"/>
      <c r="E20" s="2114"/>
      <c r="F20" s="2115"/>
      <c r="G20" s="2114"/>
      <c r="H20" s="2116"/>
      <c r="I20" s="37"/>
      <c r="J20" s="37"/>
      <c r="K20" s="37"/>
      <c r="L20" s="37"/>
      <c r="M20" s="37"/>
    </row>
    <row r="21" spans="1:13" ht="12.75">
      <c r="A21" s="2533"/>
      <c r="B21" s="56"/>
      <c r="C21" s="2493"/>
      <c r="D21" s="1520" t="s">
        <v>1046</v>
      </c>
      <c r="E21" s="2117"/>
      <c r="F21" s="2118"/>
      <c r="G21" s="2117"/>
      <c r="H21" s="2119"/>
      <c r="I21" s="37"/>
      <c r="J21" s="37"/>
      <c r="K21" s="37"/>
      <c r="L21" s="37"/>
      <c r="M21" s="37"/>
    </row>
    <row r="22" spans="1:13" ht="12.75">
      <c r="A22" s="1330"/>
      <c r="B22" s="1528"/>
      <c r="C22" s="1527"/>
      <c r="D22" s="2494" t="s">
        <v>1047</v>
      </c>
      <c r="E22" s="2120"/>
      <c r="F22" s="2115"/>
      <c r="G22" s="2120"/>
      <c r="H22" s="2116"/>
      <c r="I22" s="527"/>
      <c r="J22" s="527"/>
      <c r="K22" s="527"/>
      <c r="L22" s="527"/>
      <c r="M22" s="527"/>
    </row>
    <row r="23" spans="1:13" ht="12.75">
      <c r="A23" s="1330"/>
      <c r="B23" s="1528"/>
      <c r="C23" s="1527"/>
      <c r="D23" s="1520" t="s">
        <v>1053</v>
      </c>
      <c r="E23" s="2120"/>
      <c r="F23" s="2115"/>
      <c r="G23" s="2120"/>
      <c r="H23" s="2116"/>
      <c r="I23" s="527"/>
      <c r="J23" s="527"/>
      <c r="K23" s="527"/>
      <c r="L23" s="527"/>
      <c r="M23" s="527"/>
    </row>
    <row r="24" spans="1:13" ht="12.75">
      <c r="A24" s="1330"/>
      <c r="B24" s="2494" t="s">
        <v>1054</v>
      </c>
      <c r="C24" s="2685" t="s">
        <v>1050</v>
      </c>
      <c r="D24" s="2687"/>
      <c r="E24" s="2121">
        <v>1072.5</v>
      </c>
      <c r="F24" s="2115"/>
      <c r="G24" s="2121">
        <v>12870</v>
      </c>
      <c r="H24" s="2116"/>
      <c r="I24" s="527"/>
      <c r="J24" s="527"/>
      <c r="K24" s="527"/>
      <c r="L24" s="527"/>
      <c r="M24" s="527"/>
    </row>
    <row r="25" spans="1:13" ht="12.75">
      <c r="A25" s="1330"/>
      <c r="B25" s="1528"/>
      <c r="C25" s="2866" t="s">
        <v>1051</v>
      </c>
      <c r="D25" s="2867"/>
      <c r="E25" s="2120"/>
      <c r="F25" s="2115"/>
      <c r="G25" s="2120"/>
      <c r="H25" s="2116"/>
      <c r="I25" s="527"/>
      <c r="J25" s="527"/>
      <c r="K25" s="527"/>
      <c r="L25" s="527"/>
      <c r="M25" s="527"/>
    </row>
    <row r="26" spans="1:13" ht="12.75">
      <c r="A26" s="1330"/>
      <c r="B26" s="1528"/>
      <c r="C26" s="1527"/>
      <c r="D26" s="1520" t="s">
        <v>1055</v>
      </c>
      <c r="E26" s="2120"/>
      <c r="F26" s="2115"/>
      <c r="G26" s="2120"/>
      <c r="H26" s="2116"/>
      <c r="I26" s="527"/>
      <c r="J26" s="527"/>
      <c r="K26" s="527"/>
      <c r="L26" s="527"/>
      <c r="M26" s="527"/>
    </row>
    <row r="27" spans="1:13" ht="12.75">
      <c r="A27" s="1330"/>
      <c r="B27" s="1528"/>
      <c r="C27" s="2685" t="s">
        <v>1050</v>
      </c>
      <c r="D27" s="2687"/>
      <c r="E27" s="2120"/>
      <c r="F27" s="2115"/>
      <c r="G27" s="2120"/>
      <c r="H27" s="2116"/>
      <c r="I27" s="527"/>
      <c r="J27" s="527"/>
      <c r="K27" s="527"/>
      <c r="L27" s="527"/>
      <c r="M27" s="527"/>
    </row>
    <row r="28" spans="1:13" ht="13.5" thickBot="1">
      <c r="A28" s="2122"/>
      <c r="B28" s="2123"/>
      <c r="C28" s="2124"/>
      <c r="D28" s="2123"/>
      <c r="E28" s="2910"/>
      <c r="F28" s="2911"/>
      <c r="G28" s="2910"/>
      <c r="H28" s="2912"/>
      <c r="I28" s="37"/>
      <c r="J28" s="37"/>
      <c r="K28" s="37"/>
      <c r="L28" s="37"/>
      <c r="M28" s="37"/>
    </row>
    <row r="29" spans="1:13" ht="12.75">
      <c r="A29" s="375"/>
      <c r="B29" s="375"/>
      <c r="C29" s="375"/>
      <c r="D29" s="375"/>
      <c r="E29" s="375"/>
      <c r="F29" s="375"/>
      <c r="G29" s="512"/>
      <c r="H29" s="512"/>
      <c r="I29" s="375"/>
      <c r="J29" s="375"/>
      <c r="K29" s="375"/>
      <c r="L29" s="375"/>
      <c r="M29" s="375"/>
    </row>
    <row r="30" spans="1:13" ht="12.75">
      <c r="A30" s="1130" t="s">
        <v>1056</v>
      </c>
      <c r="B30" s="1130"/>
      <c r="C30" s="1130"/>
      <c r="D30" s="1130"/>
      <c r="E30" s="1130"/>
      <c r="F30" s="1130"/>
      <c r="G30" s="1722"/>
      <c r="H30" s="796"/>
      <c r="I30" s="796"/>
      <c r="J30" s="796"/>
      <c r="K30" s="796"/>
      <c r="L30" s="796"/>
      <c r="M30" s="796"/>
    </row>
    <row r="31" spans="1:13" ht="12.75">
      <c r="A31" s="1130" t="s">
        <v>1057</v>
      </c>
      <c r="B31" s="1130"/>
      <c r="C31" s="1130"/>
      <c r="D31" s="1130"/>
      <c r="E31" s="1130"/>
      <c r="F31" s="1130"/>
      <c r="G31" s="1722"/>
      <c r="H31" s="796"/>
      <c r="I31" s="796"/>
      <c r="J31" s="796"/>
      <c r="K31" s="796"/>
      <c r="L31" s="796"/>
      <c r="M31" s="796"/>
    </row>
    <row r="32" spans="1:13" ht="12.75">
      <c r="A32" s="1130" t="s">
        <v>1058</v>
      </c>
      <c r="B32" s="1130"/>
      <c r="C32" s="1130"/>
      <c r="D32" s="1130"/>
      <c r="E32" s="1130"/>
      <c r="F32" s="1130"/>
      <c r="G32" s="1722"/>
      <c r="H32" s="796"/>
      <c r="I32" s="796"/>
      <c r="J32" s="796"/>
      <c r="K32" s="796"/>
      <c r="L32" s="796"/>
      <c r="M32" s="796"/>
    </row>
    <row r="33" spans="1:13" ht="12.75">
      <c r="A33" s="1130" t="s">
        <v>1059</v>
      </c>
      <c r="B33" s="1130"/>
      <c r="C33" s="1130"/>
      <c r="D33" s="1130"/>
      <c r="E33" s="1130"/>
      <c r="F33" s="1130"/>
      <c r="G33" s="1722"/>
      <c r="H33" s="796"/>
      <c r="I33" s="796"/>
      <c r="J33" s="796"/>
      <c r="K33" s="796"/>
      <c r="L33" s="796"/>
      <c r="M33" s="796"/>
    </row>
    <row r="34" spans="1:13" ht="12.75">
      <c r="A34" s="1130" t="s">
        <v>1060</v>
      </c>
      <c r="B34" s="1130"/>
      <c r="C34" s="1130"/>
      <c r="D34" s="1130"/>
      <c r="E34" s="1771"/>
      <c r="F34" s="1771"/>
      <c r="G34" s="1772"/>
      <c r="H34" s="1772"/>
      <c r="I34" s="1771"/>
      <c r="J34" s="1771"/>
      <c r="K34" s="1771"/>
      <c r="L34" s="1771"/>
      <c r="M34" s="1771"/>
    </row>
    <row r="35" spans="1:2" ht="12.75">
      <c r="A35" s="1130" t="s">
        <v>1061</v>
      </c>
      <c r="B35" s="1130"/>
    </row>
  </sheetData>
  <mergeCells count="15">
    <mergeCell ref="A8:B8"/>
    <mergeCell ref="C8:D8"/>
    <mergeCell ref="E8:F8"/>
    <mergeCell ref="G8:H8"/>
    <mergeCell ref="A9:B9"/>
    <mergeCell ref="E9:F9"/>
    <mergeCell ref="G9:H9"/>
    <mergeCell ref="C25:D25"/>
    <mergeCell ref="C27:D27"/>
    <mergeCell ref="E10:F10"/>
    <mergeCell ref="G10:H10"/>
    <mergeCell ref="C15:D15"/>
    <mergeCell ref="C16:D16"/>
    <mergeCell ref="C18:D18"/>
    <mergeCell ref="C24:D24"/>
  </mergeCells>
  <printOptions/>
  <pageMargins left="0.7" right="0.7" top="0.75" bottom="0.75" header="0.3" footer="0.3"/>
  <pageSetup fitToHeight="1" fitToWidth="1" horizontalDpi="600" verticalDpi="600" orientation="landscape" scale="9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FFFF00"/>
    <pageSetUpPr fitToPage="1"/>
  </sheetPr>
  <dimension ref="A1:C34"/>
  <sheetViews>
    <sheetView workbookViewId="0" topLeftCell="A1">
      <selection activeCell="A29" sqref="A29"/>
    </sheetView>
  </sheetViews>
  <sheetFormatPr defaultColWidth="9.140625" defaultRowHeight="12.75"/>
  <cols>
    <col min="1" max="1" width="3.8515625" style="9" customWidth="1"/>
    <col min="2" max="2" width="43.8515625" style="9" customWidth="1"/>
    <col min="3" max="3" width="51.00390625" style="13" customWidth="1"/>
  </cols>
  <sheetData>
    <row r="1" spans="1:3" ht="12.75">
      <c r="A1" s="6"/>
      <c r="B1" s="7"/>
      <c r="C1" s="8"/>
    </row>
    <row r="2" spans="1:3" ht="20.25">
      <c r="A2" s="518" t="s">
        <v>1062</v>
      </c>
      <c r="B2" s="1508"/>
      <c r="C2" s="12"/>
    </row>
    <row r="3" spans="1:3" ht="18">
      <c r="A3" s="1383" t="s">
        <v>81</v>
      </c>
      <c r="B3" s="1513"/>
      <c r="C3" s="2086"/>
    </row>
    <row r="4" spans="1:3" ht="18">
      <c r="A4" s="1383" t="s">
        <v>908</v>
      </c>
      <c r="B4" s="1513"/>
      <c r="C4" s="2086"/>
    </row>
    <row r="5" spans="1:3" ht="12.75">
      <c r="A5" s="2125"/>
      <c r="B5" s="2913"/>
      <c r="C5" s="158"/>
    </row>
    <row r="6" spans="1:3" ht="12.75">
      <c r="A6" s="2087"/>
      <c r="B6" s="2126"/>
      <c r="C6" s="2127"/>
    </row>
    <row r="7" spans="1:3" ht="12.75">
      <c r="A7" s="2881" t="s">
        <v>621</v>
      </c>
      <c r="B7" s="2882"/>
      <c r="C7" s="2128"/>
    </row>
    <row r="8" spans="1:3" ht="12.75">
      <c r="A8" s="2881" t="s">
        <v>576</v>
      </c>
      <c r="B8" s="2882"/>
      <c r="C8" s="2129" t="s">
        <v>1063</v>
      </c>
    </row>
    <row r="9" spans="1:3" ht="12.75">
      <c r="A9" s="2130"/>
      <c r="B9" s="2131"/>
      <c r="C9" s="2132" t="s">
        <v>627</v>
      </c>
    </row>
    <row r="10" spans="1:3" ht="12.75">
      <c r="A10" s="2133"/>
      <c r="B10" s="1534"/>
      <c r="C10" s="2134"/>
    </row>
    <row r="11" spans="1:3" ht="12.75">
      <c r="A11" s="2135"/>
      <c r="B11" s="2136"/>
      <c r="C11" s="2914"/>
    </row>
    <row r="12" spans="1:3" ht="12.75">
      <c r="A12" s="722"/>
      <c r="B12" s="2137" t="s">
        <v>1064</v>
      </c>
      <c r="C12" s="2138">
        <v>0.5</v>
      </c>
    </row>
    <row r="13" spans="1:3" ht="12.75">
      <c r="A13" s="722"/>
      <c r="B13" s="1610"/>
      <c r="C13" s="2915"/>
    </row>
    <row r="14" spans="1:3" ht="12.75">
      <c r="A14" s="722"/>
      <c r="B14" s="2137" t="s">
        <v>1065</v>
      </c>
      <c r="C14" s="2138" t="s">
        <v>1066</v>
      </c>
    </row>
    <row r="15" spans="1:3" ht="12.75">
      <c r="A15" s="722"/>
      <c r="B15" s="1610"/>
      <c r="C15" s="2138" t="s">
        <v>1067</v>
      </c>
    </row>
    <row r="16" spans="1:3" ht="12.75">
      <c r="A16" s="722"/>
      <c r="B16" s="1610"/>
      <c r="C16" s="2138" t="s">
        <v>1068</v>
      </c>
    </row>
    <row r="17" spans="1:3" ht="12.75">
      <c r="A17" s="722"/>
      <c r="B17" s="1610"/>
      <c r="C17" s="2138"/>
    </row>
    <row r="18" spans="1:3" ht="12.75">
      <c r="A18" s="722"/>
      <c r="B18" s="2137" t="s">
        <v>1069</v>
      </c>
      <c r="C18" s="2138">
        <v>1.4</v>
      </c>
    </row>
    <row r="19" spans="1:3" ht="12.75">
      <c r="A19" s="722"/>
      <c r="B19" s="1610"/>
      <c r="C19" s="2915"/>
    </row>
    <row r="20" spans="1:3" ht="12.75">
      <c r="A20" s="722"/>
      <c r="B20" s="2137" t="s">
        <v>1070</v>
      </c>
      <c r="C20" s="2138">
        <v>1.8</v>
      </c>
    </row>
    <row r="21" spans="1:3" ht="12.75">
      <c r="A21" s="722"/>
      <c r="B21" s="1610"/>
      <c r="C21" s="2138"/>
    </row>
    <row r="22" spans="1:3" ht="12.75">
      <c r="A22" s="722"/>
      <c r="B22" s="2137" t="s">
        <v>1071</v>
      </c>
      <c r="C22" s="2138">
        <v>2.2</v>
      </c>
    </row>
    <row r="23" spans="1:3" ht="12.75">
      <c r="A23" s="722"/>
      <c r="B23" s="2137"/>
      <c r="C23" s="2138"/>
    </row>
    <row r="24" spans="1:3" ht="12.75">
      <c r="A24" s="722"/>
      <c r="B24" s="2137" t="s">
        <v>1072</v>
      </c>
      <c r="C24" s="2138">
        <v>2.6</v>
      </c>
    </row>
    <row r="25" spans="1:3" ht="12.75">
      <c r="A25" s="722"/>
      <c r="B25" s="1610"/>
      <c r="C25" s="2138"/>
    </row>
    <row r="26" spans="1:3" ht="12.75">
      <c r="A26" s="2806" t="s">
        <v>1073</v>
      </c>
      <c r="B26" s="2807"/>
      <c r="C26" s="2138" t="s">
        <v>1074</v>
      </c>
    </row>
    <row r="27" spans="1:3" ht="12.75">
      <c r="A27" s="722"/>
      <c r="B27" s="1610"/>
      <c r="C27" s="2138"/>
    </row>
    <row r="28" spans="1:3" ht="12.75">
      <c r="A28" s="2806" t="s">
        <v>1075</v>
      </c>
      <c r="B28" s="2807"/>
      <c r="C28" s="2138">
        <v>9</v>
      </c>
    </row>
    <row r="29" spans="1:3" ht="13.5" thickBot="1">
      <c r="A29" s="725"/>
      <c r="B29" s="726"/>
      <c r="C29" s="2916"/>
    </row>
    <row r="30" spans="1:3" ht="12.75">
      <c r="A30" s="375"/>
      <c r="B30" s="375"/>
      <c r="C30" s="512"/>
    </row>
    <row r="31" spans="1:3" ht="12.75">
      <c r="A31" s="1130" t="s">
        <v>1076</v>
      </c>
      <c r="B31" s="1130"/>
      <c r="C31" s="796"/>
    </row>
    <row r="32" spans="1:3" ht="12.75">
      <c r="A32" s="1130"/>
      <c r="B32" s="1130" t="s">
        <v>1077</v>
      </c>
      <c r="C32" s="796"/>
    </row>
    <row r="33" spans="1:3" ht="12.75">
      <c r="A33" s="1130"/>
      <c r="B33" s="221" t="s">
        <v>1078</v>
      </c>
      <c r="C33" s="1770"/>
    </row>
    <row r="34" spans="1:3" ht="12.75">
      <c r="A34" s="1130"/>
      <c r="B34" s="1771"/>
      <c r="C34" s="1772"/>
    </row>
  </sheetData>
  <mergeCells count="4">
    <mergeCell ref="A7:B7"/>
    <mergeCell ref="A8:B8"/>
    <mergeCell ref="A26:B26"/>
    <mergeCell ref="A28:B28"/>
  </mergeCells>
  <printOptions/>
  <pageMargins left="0.7" right="0.7" top="0.75" bottom="0.75" header="0.3" footer="0.3"/>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O27"/>
  <sheetViews>
    <sheetView workbookViewId="0" topLeftCell="A1"/>
  </sheetViews>
  <sheetFormatPr defaultColWidth="9.140625" defaultRowHeight="12.75"/>
  <cols>
    <col min="4" max="4" width="9.7109375" style="0" customWidth="1"/>
  </cols>
  <sheetData>
    <row r="1" spans="1:15" ht="12.75">
      <c r="A1" s="292"/>
      <c r="B1" s="293"/>
      <c r="C1" s="293"/>
      <c r="D1" s="293"/>
      <c r="E1" s="293"/>
      <c r="F1" s="293"/>
      <c r="G1" s="293"/>
      <c r="H1" s="293"/>
      <c r="I1" s="293"/>
      <c r="J1" s="293"/>
      <c r="K1" s="293"/>
      <c r="L1" s="293"/>
      <c r="M1" s="2597"/>
      <c r="N1" s="2597"/>
      <c r="O1" s="2598"/>
    </row>
    <row r="2" spans="1:15" ht="23.25">
      <c r="A2" s="2599" t="s">
        <v>334</v>
      </c>
      <c r="B2" s="2600"/>
      <c r="C2" s="2600"/>
      <c r="D2" s="2600"/>
      <c r="E2" s="2600"/>
      <c r="F2" s="2600"/>
      <c r="G2" s="2600"/>
      <c r="H2" s="2600"/>
      <c r="I2" s="2600"/>
      <c r="J2" s="2600"/>
      <c r="K2" s="2600"/>
      <c r="L2" s="2600"/>
      <c r="M2" s="2600"/>
      <c r="N2" s="2600"/>
      <c r="O2" s="2601"/>
    </row>
    <row r="3" spans="1:15" ht="20.25">
      <c r="A3" s="2562" t="s">
        <v>15</v>
      </c>
      <c r="B3" s="2563"/>
      <c r="C3" s="2563"/>
      <c r="D3" s="2563"/>
      <c r="E3" s="2563"/>
      <c r="F3" s="2563"/>
      <c r="G3" s="2563"/>
      <c r="H3" s="2563"/>
      <c r="I3" s="2563"/>
      <c r="J3" s="2563"/>
      <c r="K3" s="2563"/>
      <c r="L3" s="2563"/>
      <c r="M3" s="2563"/>
      <c r="N3" s="2563"/>
      <c r="O3" s="2602"/>
    </row>
    <row r="4" spans="1:15" ht="20.25">
      <c r="A4" s="2562" t="s">
        <v>228</v>
      </c>
      <c r="B4" s="2563"/>
      <c r="C4" s="2563"/>
      <c r="D4" s="2563"/>
      <c r="E4" s="2563"/>
      <c r="F4" s="2563"/>
      <c r="G4" s="2563"/>
      <c r="H4" s="2563"/>
      <c r="I4" s="2563"/>
      <c r="J4" s="2563"/>
      <c r="K4" s="2563"/>
      <c r="L4" s="2563"/>
      <c r="M4" s="2563"/>
      <c r="N4" s="2563"/>
      <c r="O4" s="2602"/>
    </row>
    <row r="5" spans="1:15" ht="12.75">
      <c r="A5" s="294"/>
      <c r="B5" s="295"/>
      <c r="C5" s="296"/>
      <c r="D5" s="296"/>
      <c r="E5" s="296"/>
      <c r="F5" s="296"/>
      <c r="G5" s="296"/>
      <c r="H5" s="296"/>
      <c r="I5" s="296"/>
      <c r="J5" s="296"/>
      <c r="K5" s="296"/>
      <c r="L5" s="296"/>
      <c r="M5" s="2603"/>
      <c r="N5" s="2603"/>
      <c r="O5" s="2604"/>
    </row>
    <row r="6" spans="1:15" ht="12.75">
      <c r="A6" s="297"/>
      <c r="B6" s="298"/>
      <c r="C6" s="2591" t="s">
        <v>335</v>
      </c>
      <c r="D6" s="2592"/>
      <c r="E6" s="2592"/>
      <c r="F6" s="2592"/>
      <c r="G6" s="2592"/>
      <c r="H6" s="2592"/>
      <c r="I6" s="2592"/>
      <c r="J6" s="2592"/>
      <c r="K6" s="2592"/>
      <c r="L6" s="2592"/>
      <c r="M6" s="299"/>
      <c r="N6" s="300"/>
      <c r="O6" s="301"/>
    </row>
    <row r="7" spans="1:15" ht="12.75">
      <c r="A7" s="2595"/>
      <c r="B7" s="2596"/>
      <c r="C7" s="2593"/>
      <c r="D7" s="2594"/>
      <c r="E7" s="2594"/>
      <c r="F7" s="2594"/>
      <c r="G7" s="2594"/>
      <c r="H7" s="2594"/>
      <c r="I7" s="2594"/>
      <c r="J7" s="2594"/>
      <c r="K7" s="2594"/>
      <c r="L7" s="2594"/>
      <c r="M7" s="302"/>
      <c r="N7" s="303"/>
      <c r="O7" s="304"/>
    </row>
    <row r="8" spans="1:15" ht="12.75">
      <c r="A8" s="2595" t="s">
        <v>216</v>
      </c>
      <c r="B8" s="2596"/>
      <c r="C8" s="2608" t="s">
        <v>336</v>
      </c>
      <c r="D8" s="2609"/>
      <c r="E8" s="2609" t="s">
        <v>337</v>
      </c>
      <c r="F8" s="2609"/>
      <c r="G8" s="2609" t="s">
        <v>338</v>
      </c>
      <c r="H8" s="2609"/>
      <c r="I8" s="2609" t="s">
        <v>339</v>
      </c>
      <c r="J8" s="2609"/>
      <c r="K8" s="2609" t="s">
        <v>340</v>
      </c>
      <c r="L8" s="2609"/>
      <c r="M8" s="2605" t="s">
        <v>229</v>
      </c>
      <c r="N8" s="2606"/>
      <c r="O8" s="2607"/>
    </row>
    <row r="9" spans="1:15" ht="12.75">
      <c r="A9" s="305"/>
      <c r="B9" s="85"/>
      <c r="C9" s="306"/>
      <c r="D9" s="85"/>
      <c r="E9" s="85"/>
      <c r="F9" s="85"/>
      <c r="G9" s="85"/>
      <c r="H9" s="85"/>
      <c r="I9" s="85"/>
      <c r="J9" s="85"/>
      <c r="K9" s="85"/>
      <c r="L9" s="85"/>
      <c r="M9" s="307"/>
      <c r="N9" s="308"/>
      <c r="O9" s="309"/>
    </row>
    <row r="10" spans="1:15" ht="12.75">
      <c r="A10" s="310"/>
      <c r="B10" s="258"/>
      <c r="C10" s="311"/>
      <c r="D10" s="312"/>
      <c r="E10" s="312"/>
      <c r="F10" s="312"/>
      <c r="G10" s="312"/>
      <c r="H10" s="312"/>
      <c r="I10" s="312"/>
      <c r="J10" s="312"/>
      <c r="K10" s="312"/>
      <c r="L10" s="312"/>
      <c r="M10" s="313"/>
      <c r="N10" s="312"/>
      <c r="O10" s="314"/>
    </row>
    <row r="11" spans="1:15" ht="12.75">
      <c r="A11" s="2367" t="s">
        <v>256</v>
      </c>
      <c r="B11" s="2160"/>
      <c r="C11" s="315">
        <v>545</v>
      </c>
      <c r="D11" s="205"/>
      <c r="E11" s="2209">
        <v>36</v>
      </c>
      <c r="F11" s="205"/>
      <c r="G11" s="2209">
        <v>5</v>
      </c>
      <c r="H11" s="205"/>
      <c r="I11" s="317" t="s">
        <v>279</v>
      </c>
      <c r="J11" s="205"/>
      <c r="K11" s="317" t="s">
        <v>279</v>
      </c>
      <c r="L11" s="2161"/>
      <c r="M11" s="2163"/>
      <c r="N11" s="205">
        <f aca="true" t="shared" si="0" ref="N11:N18">SUM(C11:L11)</f>
        <v>586</v>
      </c>
      <c r="O11" s="319"/>
    </row>
    <row r="12" spans="1:15" ht="12.75">
      <c r="A12" s="2367" t="s">
        <v>258</v>
      </c>
      <c r="B12" s="2160"/>
      <c r="C12" s="315">
        <v>538</v>
      </c>
      <c r="D12" s="205"/>
      <c r="E12" s="2209">
        <v>66</v>
      </c>
      <c r="F12" s="205"/>
      <c r="G12" s="2209">
        <v>18</v>
      </c>
      <c r="H12" s="205"/>
      <c r="I12" s="317" t="s">
        <v>279</v>
      </c>
      <c r="J12" s="205"/>
      <c r="K12" s="317" t="s">
        <v>279</v>
      </c>
      <c r="L12" s="2161"/>
      <c r="M12" s="2163"/>
      <c r="N12" s="205">
        <f t="shared" si="0"/>
        <v>622</v>
      </c>
      <c r="O12" s="319"/>
    </row>
    <row r="13" spans="1:15" ht="12.75">
      <c r="A13" s="2367" t="s">
        <v>259</v>
      </c>
      <c r="B13" s="2160"/>
      <c r="C13" s="315">
        <v>451</v>
      </c>
      <c r="D13" s="205"/>
      <c r="E13" s="2209">
        <v>66</v>
      </c>
      <c r="F13" s="205"/>
      <c r="G13" s="2209">
        <v>15</v>
      </c>
      <c r="H13" s="205"/>
      <c r="I13" s="316">
        <v>5</v>
      </c>
      <c r="J13" s="205"/>
      <c r="K13" s="317" t="s">
        <v>279</v>
      </c>
      <c r="L13" s="2161"/>
      <c r="M13" s="2163"/>
      <c r="N13" s="205">
        <f t="shared" si="0"/>
        <v>537</v>
      </c>
      <c r="O13" s="319"/>
    </row>
    <row r="14" spans="1:15" ht="12.75">
      <c r="A14" s="2367" t="s">
        <v>260</v>
      </c>
      <c r="B14" s="2160"/>
      <c r="C14" s="320">
        <v>534</v>
      </c>
      <c r="D14" s="205"/>
      <c r="E14" s="132">
        <v>137</v>
      </c>
      <c r="F14" s="205"/>
      <c r="G14" s="132">
        <v>17</v>
      </c>
      <c r="H14" s="205"/>
      <c r="I14" s="316">
        <v>6</v>
      </c>
      <c r="J14" s="205"/>
      <c r="K14" s="321" t="s">
        <v>279</v>
      </c>
      <c r="L14" s="2161"/>
      <c r="M14" s="2163"/>
      <c r="N14" s="205">
        <f t="shared" si="0"/>
        <v>694</v>
      </c>
      <c r="O14" s="319"/>
    </row>
    <row r="15" spans="1:15" ht="12.75">
      <c r="A15" s="2367" t="s">
        <v>261</v>
      </c>
      <c r="B15" s="2160"/>
      <c r="C15" s="322">
        <v>310</v>
      </c>
      <c r="D15" s="205"/>
      <c r="E15" s="132">
        <v>118</v>
      </c>
      <c r="F15" s="205"/>
      <c r="G15" s="132">
        <v>16</v>
      </c>
      <c r="H15" s="205"/>
      <c r="I15" s="317" t="s">
        <v>279</v>
      </c>
      <c r="J15" s="205"/>
      <c r="K15" s="321" t="s">
        <v>279</v>
      </c>
      <c r="L15" s="2161"/>
      <c r="M15" s="2163"/>
      <c r="N15" s="205">
        <f t="shared" si="0"/>
        <v>444</v>
      </c>
      <c r="O15" s="319"/>
    </row>
    <row r="16" spans="1:15" ht="12.75">
      <c r="A16" s="2367" t="s">
        <v>341</v>
      </c>
      <c r="B16" s="2160"/>
      <c r="C16" s="322">
        <v>358</v>
      </c>
      <c r="D16" s="205"/>
      <c r="E16" s="132">
        <v>244</v>
      </c>
      <c r="F16" s="205"/>
      <c r="G16" s="132">
        <v>83</v>
      </c>
      <c r="H16" s="205"/>
      <c r="I16" s="132">
        <v>23</v>
      </c>
      <c r="J16" s="205"/>
      <c r="K16" s="132">
        <v>2</v>
      </c>
      <c r="L16" s="2161"/>
      <c r="M16" s="2163"/>
      <c r="N16" s="205">
        <f t="shared" si="0"/>
        <v>710</v>
      </c>
      <c r="O16" s="319"/>
    </row>
    <row r="17" spans="1:15" ht="12.75">
      <c r="A17" s="2367" t="s">
        <v>342</v>
      </c>
      <c r="B17" s="2160"/>
      <c r="C17" s="322">
        <v>205</v>
      </c>
      <c r="D17" s="205"/>
      <c r="E17" s="132">
        <v>248</v>
      </c>
      <c r="F17" s="205"/>
      <c r="G17" s="132">
        <v>70</v>
      </c>
      <c r="H17" s="205"/>
      <c r="I17" s="132">
        <v>12</v>
      </c>
      <c r="J17" s="205"/>
      <c r="K17" s="132">
        <v>7</v>
      </c>
      <c r="L17" s="2161"/>
      <c r="M17" s="2163"/>
      <c r="N17" s="205">
        <f t="shared" si="0"/>
        <v>542</v>
      </c>
      <c r="O17" s="319"/>
    </row>
    <row r="18" spans="1:15" ht="12.75">
      <c r="A18" s="2367">
        <v>2010</v>
      </c>
      <c r="B18" s="2160"/>
      <c r="C18" s="322">
        <v>39</v>
      </c>
      <c r="D18" s="205"/>
      <c r="E18" s="132">
        <v>53</v>
      </c>
      <c r="F18" s="205"/>
      <c r="G18" s="132">
        <v>19</v>
      </c>
      <c r="H18" s="205"/>
      <c r="I18" s="132">
        <v>1</v>
      </c>
      <c r="J18" s="205"/>
      <c r="K18" s="321" t="s">
        <v>279</v>
      </c>
      <c r="L18" s="2161"/>
      <c r="M18" s="2163"/>
      <c r="N18" s="205">
        <f t="shared" si="0"/>
        <v>112</v>
      </c>
      <c r="O18" s="319"/>
    </row>
    <row r="19" spans="1:15" ht="12.75">
      <c r="A19" s="2367">
        <v>2011</v>
      </c>
      <c r="B19" s="2160"/>
      <c r="C19" s="322">
        <v>10</v>
      </c>
      <c r="D19" s="205"/>
      <c r="E19" s="132">
        <v>23</v>
      </c>
      <c r="F19" s="205"/>
      <c r="G19" s="132">
        <v>12</v>
      </c>
      <c r="H19" s="205"/>
      <c r="I19" s="317" t="s">
        <v>279</v>
      </c>
      <c r="J19" s="205"/>
      <c r="K19" s="321" t="s">
        <v>279</v>
      </c>
      <c r="L19" s="2161"/>
      <c r="M19" s="2163"/>
      <c r="N19" s="205">
        <f>SUM(C19:L19)</f>
        <v>45</v>
      </c>
      <c r="O19" s="319"/>
    </row>
    <row r="20" spans="1:15" ht="12.75">
      <c r="A20" s="2367" t="s">
        <v>262</v>
      </c>
      <c r="B20" s="2160"/>
      <c r="C20" s="322">
        <f>SUM(C11:C19)</f>
        <v>2990</v>
      </c>
      <c r="D20" s="205"/>
      <c r="E20" s="1734">
        <f>SUM(E11:E19)</f>
        <v>991</v>
      </c>
      <c r="F20" s="205"/>
      <c r="G20" s="1734">
        <f>SUM(G11:G19)</f>
        <v>255</v>
      </c>
      <c r="H20" s="1611" t="s">
        <v>257</v>
      </c>
      <c r="I20" s="1734">
        <f>SUM(I11:I19)</f>
        <v>47</v>
      </c>
      <c r="J20" s="205"/>
      <c r="K20" s="132">
        <f>SUM(K11:K18)</f>
        <v>9</v>
      </c>
      <c r="L20" s="2161"/>
      <c r="M20" s="2163"/>
      <c r="N20" s="205">
        <f>SUM(N11:N19)</f>
        <v>4292</v>
      </c>
      <c r="O20" s="319"/>
    </row>
    <row r="21" spans="1:15" ht="12.75">
      <c r="A21" s="2367" t="s">
        <v>343</v>
      </c>
      <c r="B21" s="2160"/>
      <c r="C21" s="323">
        <f>+C20/N$20</f>
        <v>0.6966449207828518</v>
      </c>
      <c r="D21" s="324"/>
      <c r="E21" s="2210">
        <f>+E20/N20</f>
        <v>0.2308946877912395</v>
      </c>
      <c r="F21" s="324"/>
      <c r="G21" s="2210">
        <f>+G20/N20</f>
        <v>0.05941286113699907</v>
      </c>
      <c r="H21" s="324"/>
      <c r="I21" s="325">
        <f>+I20/N20</f>
        <v>0.010950605778191985</v>
      </c>
      <c r="J21" s="324"/>
      <c r="K21" s="325">
        <f>+K20/N20</f>
        <v>0.002096924510717614</v>
      </c>
      <c r="L21" s="2162"/>
      <c r="M21" s="2163"/>
      <c r="N21" s="324">
        <v>1</v>
      </c>
      <c r="O21" s="319"/>
    </row>
    <row r="22" spans="1:15" ht="12.75">
      <c r="A22" s="326"/>
      <c r="B22" s="327"/>
      <c r="C22" s="328"/>
      <c r="D22" s="329"/>
      <c r="E22" s="329"/>
      <c r="F22" s="329"/>
      <c r="G22" s="329"/>
      <c r="H22" s="329"/>
      <c r="I22" s="329"/>
      <c r="J22" s="329"/>
      <c r="K22" s="329"/>
      <c r="L22" s="329"/>
      <c r="M22" s="330"/>
      <c r="N22" s="331"/>
      <c r="O22" s="332"/>
    </row>
    <row r="23" spans="1:15" ht="12.75">
      <c r="A23" s="333"/>
      <c r="B23" s="333"/>
      <c r="C23" s="333"/>
      <c r="D23" s="333"/>
      <c r="E23" s="333"/>
      <c r="F23" s="333"/>
      <c r="G23" s="333"/>
      <c r="H23" s="333"/>
      <c r="I23" s="333"/>
      <c r="J23" s="333"/>
      <c r="K23" s="333"/>
      <c r="L23" s="333"/>
      <c r="M23" s="334"/>
      <c r="N23" s="335"/>
      <c r="O23" s="335"/>
    </row>
    <row r="24" spans="1:12" ht="12.75">
      <c r="A24" s="336" t="s">
        <v>263</v>
      </c>
      <c r="B24" s="336"/>
      <c r="C24" s="336"/>
      <c r="D24" s="336"/>
      <c r="E24" s="336"/>
      <c r="F24" s="336"/>
      <c r="G24" s="336"/>
      <c r="H24" s="336"/>
      <c r="I24" s="336"/>
      <c r="J24" s="336"/>
      <c r="K24" s="336"/>
      <c r="L24" s="336"/>
    </row>
    <row r="25" spans="1:12" ht="12.75">
      <c r="A25" s="337" t="s">
        <v>344</v>
      </c>
      <c r="B25" s="336"/>
      <c r="C25" s="336"/>
      <c r="D25" s="336"/>
      <c r="E25" s="336"/>
      <c r="F25" s="336"/>
      <c r="G25" s="336"/>
      <c r="H25" s="336"/>
      <c r="I25" s="336"/>
      <c r="J25" s="336"/>
      <c r="K25" s="336"/>
      <c r="L25" s="336"/>
    </row>
    <row r="26" spans="1:12" ht="12.75">
      <c r="A26" s="336" t="s">
        <v>345</v>
      </c>
      <c r="B26" s="333"/>
      <c r="C26" s="333"/>
      <c r="D26" s="333"/>
      <c r="E26" s="333"/>
      <c r="F26" s="333"/>
      <c r="G26" s="333"/>
      <c r="H26" s="333"/>
      <c r="I26" s="333"/>
      <c r="J26" s="333"/>
      <c r="K26" s="333"/>
      <c r="L26" s="333"/>
    </row>
    <row r="27" spans="1:12" ht="12.75">
      <c r="A27" s="338"/>
      <c r="B27" s="333"/>
      <c r="C27" s="333"/>
      <c r="D27" s="333"/>
      <c r="E27" s="333"/>
      <c r="F27" s="333"/>
      <c r="G27" s="333"/>
      <c r="H27" s="333"/>
      <c r="I27" s="333"/>
      <c r="J27" s="333"/>
      <c r="K27" s="333"/>
      <c r="L27" s="333"/>
    </row>
  </sheetData>
  <mergeCells count="14">
    <mergeCell ref="M8:O8"/>
    <mergeCell ref="A8:B8"/>
    <mergeCell ref="C8:D8"/>
    <mergeCell ref="E8:F8"/>
    <mergeCell ref="G8:H8"/>
    <mergeCell ref="I8:J8"/>
    <mergeCell ref="K8:L8"/>
    <mergeCell ref="C6:L7"/>
    <mergeCell ref="A7:B7"/>
    <mergeCell ref="M1:O1"/>
    <mergeCell ref="A2:O2"/>
    <mergeCell ref="A3:O3"/>
    <mergeCell ref="A4:O4"/>
    <mergeCell ref="M5:O5"/>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S45"/>
  <sheetViews>
    <sheetView workbookViewId="0" topLeftCell="A1"/>
  </sheetViews>
  <sheetFormatPr defaultColWidth="9.140625" defaultRowHeight="12.75"/>
  <cols>
    <col min="1" max="1" width="1.28515625" style="339" customWidth="1"/>
    <col min="2" max="2" width="19.7109375" style="339" customWidth="1"/>
    <col min="3" max="3" width="15.7109375" style="339" customWidth="1"/>
    <col min="4" max="4" width="6.7109375" style="339" customWidth="1"/>
    <col min="5" max="5" width="15.8515625" style="339" customWidth="1"/>
    <col min="6" max="6" width="6.7109375" style="339" customWidth="1"/>
    <col min="7" max="7" width="15.8515625" style="339" customWidth="1"/>
    <col min="8" max="8" width="6.7109375" style="339" customWidth="1"/>
    <col min="9" max="9" width="15.7109375" style="339" customWidth="1"/>
    <col min="10" max="10" width="6.7109375" style="339" customWidth="1"/>
    <col min="11" max="11" width="15.7109375" style="339" customWidth="1"/>
    <col min="12" max="12" width="6.7109375" style="339" customWidth="1"/>
    <col min="13" max="13" width="16.421875" style="0" bestFit="1" customWidth="1"/>
    <col min="14" max="14" width="14.8515625" style="0" bestFit="1" customWidth="1"/>
    <col min="15" max="15" width="2.140625" style="0" customWidth="1"/>
    <col min="17" max="17" width="17.28125" style="0" bestFit="1" customWidth="1"/>
    <col min="19" max="19" width="14.8515625" style="0" bestFit="1" customWidth="1"/>
  </cols>
  <sheetData>
    <row r="1" spans="1:15" s="339" customFormat="1" ht="5.1" customHeight="1">
      <c r="A1" s="292"/>
      <c r="B1" s="293"/>
      <c r="C1" s="293"/>
      <c r="D1" s="293"/>
      <c r="E1" s="293"/>
      <c r="F1" s="293"/>
      <c r="G1" s="293"/>
      <c r="H1" s="293"/>
      <c r="I1" s="293"/>
      <c r="J1" s="293"/>
      <c r="K1" s="293"/>
      <c r="L1" s="293"/>
      <c r="M1" s="2597"/>
      <c r="N1" s="2597"/>
      <c r="O1" s="2598"/>
    </row>
    <row r="2" spans="1:15" s="67" customFormat="1" ht="23.25">
      <c r="A2" s="2599" t="s">
        <v>346</v>
      </c>
      <c r="B2" s="2600"/>
      <c r="C2" s="2600"/>
      <c r="D2" s="2600"/>
      <c r="E2" s="2600"/>
      <c r="F2" s="2600"/>
      <c r="G2" s="2600"/>
      <c r="H2" s="2600"/>
      <c r="I2" s="2600"/>
      <c r="J2" s="2600"/>
      <c r="K2" s="2600"/>
      <c r="L2" s="2600"/>
      <c r="M2" s="2600"/>
      <c r="N2" s="2600"/>
      <c r="O2" s="2601"/>
    </row>
    <row r="3" spans="1:15" s="79" customFormat="1" ht="20.25">
      <c r="A3" s="2562" t="s">
        <v>17</v>
      </c>
      <c r="B3" s="2563"/>
      <c r="C3" s="2563"/>
      <c r="D3" s="2563"/>
      <c r="E3" s="2563"/>
      <c r="F3" s="2563"/>
      <c r="G3" s="2563"/>
      <c r="H3" s="2563"/>
      <c r="I3" s="2563"/>
      <c r="J3" s="2563"/>
      <c r="K3" s="2563"/>
      <c r="L3" s="2563"/>
      <c r="M3" s="2563"/>
      <c r="N3" s="2563"/>
      <c r="O3" s="2602"/>
    </row>
    <row r="4" spans="1:15" s="79" customFormat="1" ht="20.25">
      <c r="A4" s="2562" t="s">
        <v>228</v>
      </c>
      <c r="B4" s="2563"/>
      <c r="C4" s="2563"/>
      <c r="D4" s="2563"/>
      <c r="E4" s="2563"/>
      <c r="F4" s="2563"/>
      <c r="G4" s="2563"/>
      <c r="H4" s="2563"/>
      <c r="I4" s="2563"/>
      <c r="J4" s="2563"/>
      <c r="K4" s="2563"/>
      <c r="L4" s="2563"/>
      <c r="M4" s="2563"/>
      <c r="N4" s="2563"/>
      <c r="O4" s="2602"/>
    </row>
    <row r="5" spans="1:15" s="63" customFormat="1" ht="6" customHeight="1">
      <c r="A5" s="294"/>
      <c r="B5" s="295"/>
      <c r="C5" s="296"/>
      <c r="D5" s="296"/>
      <c r="E5" s="296"/>
      <c r="F5" s="296"/>
      <c r="G5" s="296"/>
      <c r="H5" s="296"/>
      <c r="I5" s="296"/>
      <c r="J5" s="296"/>
      <c r="K5" s="296"/>
      <c r="L5" s="296"/>
      <c r="M5" s="2603"/>
      <c r="N5" s="2603"/>
      <c r="O5" s="2604"/>
    </row>
    <row r="6" spans="1:15" s="63" customFormat="1" ht="12.75" customHeight="1">
      <c r="A6" s="297"/>
      <c r="B6" s="298"/>
      <c r="C6" s="2591" t="s">
        <v>335</v>
      </c>
      <c r="D6" s="2592"/>
      <c r="E6" s="2592"/>
      <c r="F6" s="2592"/>
      <c r="G6" s="2592"/>
      <c r="H6" s="2592"/>
      <c r="I6" s="2592"/>
      <c r="J6" s="2592"/>
      <c r="K6" s="2592"/>
      <c r="L6" s="2592"/>
      <c r="M6" s="299"/>
      <c r="N6" s="300"/>
      <c r="O6" s="301"/>
    </row>
    <row r="7" spans="1:15" s="63" customFormat="1" ht="12.75" customHeight="1">
      <c r="A7" s="2595"/>
      <c r="B7" s="2596"/>
      <c r="C7" s="2593"/>
      <c r="D7" s="2594"/>
      <c r="E7" s="2594"/>
      <c r="F7" s="2594"/>
      <c r="G7" s="2594"/>
      <c r="H7" s="2594"/>
      <c r="I7" s="2594"/>
      <c r="J7" s="2594"/>
      <c r="K7" s="2594"/>
      <c r="L7" s="2594"/>
      <c r="M7" s="302"/>
      <c r="N7" s="303"/>
      <c r="O7" s="304"/>
    </row>
    <row r="8" spans="1:15" s="63" customFormat="1" ht="12.75" customHeight="1">
      <c r="A8" s="2595" t="s">
        <v>216</v>
      </c>
      <c r="B8" s="2596"/>
      <c r="C8" s="2608" t="s">
        <v>336</v>
      </c>
      <c r="D8" s="2609"/>
      <c r="E8" s="2609" t="s">
        <v>337</v>
      </c>
      <c r="F8" s="2609"/>
      <c r="G8" s="2609" t="s">
        <v>338</v>
      </c>
      <c r="H8" s="2609"/>
      <c r="I8" s="2609" t="s">
        <v>339</v>
      </c>
      <c r="J8" s="2609"/>
      <c r="K8" s="2609" t="s">
        <v>340</v>
      </c>
      <c r="L8" s="2609"/>
      <c r="M8" s="2605" t="s">
        <v>229</v>
      </c>
      <c r="N8" s="2606"/>
      <c r="O8" s="2607"/>
    </row>
    <row r="9" spans="1:15" s="63" customFormat="1" ht="9.95" customHeight="1">
      <c r="A9" s="305"/>
      <c r="B9" s="85"/>
      <c r="C9" s="306"/>
      <c r="D9" s="85"/>
      <c r="E9" s="85"/>
      <c r="F9" s="85"/>
      <c r="G9" s="85"/>
      <c r="H9" s="85"/>
      <c r="I9" s="85"/>
      <c r="J9" s="85"/>
      <c r="K9" s="85"/>
      <c r="L9" s="85"/>
      <c r="M9" s="307"/>
      <c r="N9" s="308"/>
      <c r="O9" s="309"/>
    </row>
    <row r="10" spans="1:15" s="63" customFormat="1" ht="9.95" customHeight="1">
      <c r="A10" s="340"/>
      <c r="B10" s="341"/>
      <c r="C10" s="342"/>
      <c r="D10" s="343"/>
      <c r="E10" s="343"/>
      <c r="F10" s="343"/>
      <c r="G10" s="343"/>
      <c r="H10" s="343"/>
      <c r="I10" s="343"/>
      <c r="J10" s="343"/>
      <c r="K10" s="343"/>
      <c r="L10" s="343"/>
      <c r="M10" s="344"/>
      <c r="N10" s="343"/>
      <c r="O10" s="345"/>
    </row>
    <row r="11" spans="1:19" s="79" customFormat="1" ht="24.95" customHeight="1">
      <c r="A11" s="346"/>
      <c r="B11" s="2513" t="s">
        <v>256</v>
      </c>
      <c r="C11" s="347">
        <v>62193309.98</v>
      </c>
      <c r="D11" s="348"/>
      <c r="E11" s="349">
        <v>89626003.99</v>
      </c>
      <c r="F11" s="348"/>
      <c r="G11" s="349">
        <v>100386835.52</v>
      </c>
      <c r="H11" s="350"/>
      <c r="I11" s="351" t="s">
        <v>279</v>
      </c>
      <c r="J11" s="350"/>
      <c r="K11" s="351" t="s">
        <v>279</v>
      </c>
      <c r="L11" s="350"/>
      <c r="M11" s="352">
        <f>SUM(C11:L11)</f>
        <v>252206149.49</v>
      </c>
      <c r="N11" s="2159" t="s">
        <v>347</v>
      </c>
      <c r="O11" s="354"/>
      <c r="P11" s="355"/>
      <c r="Q11" s="356"/>
      <c r="S11" s="357"/>
    </row>
    <row r="12" spans="1:19" s="79" customFormat="1" ht="24.95" customHeight="1">
      <c r="A12" s="346"/>
      <c r="B12" s="2513" t="s">
        <v>258</v>
      </c>
      <c r="C12" s="358">
        <v>79647494.75</v>
      </c>
      <c r="D12" s="350"/>
      <c r="E12" s="359">
        <v>193552903.49</v>
      </c>
      <c r="F12" s="359"/>
      <c r="G12" s="359">
        <v>470455492.16</v>
      </c>
      <c r="H12" s="350"/>
      <c r="I12" s="351" t="s">
        <v>279</v>
      </c>
      <c r="J12" s="350"/>
      <c r="K12" s="351" t="s">
        <v>279</v>
      </c>
      <c r="L12" s="350"/>
      <c r="M12" s="360">
        <f aca="true" t="shared" si="0" ref="M12:M20">SUM(C12:L12)</f>
        <v>743655890.4000001</v>
      </c>
      <c r="N12" s="2197">
        <f>(M12/$M$20)</f>
        <v>0.016282721618136358</v>
      </c>
      <c r="O12" s="354"/>
      <c r="P12" s="355"/>
      <c r="Q12" s="356"/>
      <c r="S12" s="357"/>
    </row>
    <row r="13" spans="1:19" s="79" customFormat="1" ht="24.95" customHeight="1">
      <c r="A13" s="346"/>
      <c r="B13" s="2513" t="s">
        <v>259</v>
      </c>
      <c r="C13" s="358">
        <v>75869415.56</v>
      </c>
      <c r="D13" s="350"/>
      <c r="E13" s="359">
        <v>218541695.67</v>
      </c>
      <c r="F13" s="359"/>
      <c r="G13" s="359">
        <v>424362733.43</v>
      </c>
      <c r="H13" s="350"/>
      <c r="I13" s="348">
        <v>982945158.5</v>
      </c>
      <c r="J13" s="350"/>
      <c r="K13" s="351" t="s">
        <v>279</v>
      </c>
      <c r="L13" s="350"/>
      <c r="M13" s="360">
        <f t="shared" si="0"/>
        <v>1701719003.16</v>
      </c>
      <c r="N13" s="2197">
        <f aca="true" t="shared" si="1" ref="N13:N18">(M13/$M$20)</f>
        <v>0.037259997746864865</v>
      </c>
      <c r="O13" s="354"/>
      <c r="P13" s="355"/>
      <c r="Q13" s="356"/>
      <c r="S13" s="357"/>
    </row>
    <row r="14" spans="1:19" s="79" customFormat="1" ht="24.95" customHeight="1">
      <c r="A14" s="346"/>
      <c r="B14" s="2513" t="s">
        <v>260</v>
      </c>
      <c r="C14" s="361">
        <v>125685495.3</v>
      </c>
      <c r="D14" s="350"/>
      <c r="E14" s="362">
        <v>449076658.38</v>
      </c>
      <c r="F14" s="359"/>
      <c r="G14" s="362">
        <v>447349949.21</v>
      </c>
      <c r="H14" s="350"/>
      <c r="I14" s="359">
        <v>1819857864.4</v>
      </c>
      <c r="J14" s="350"/>
      <c r="K14" s="351" t="s">
        <v>279</v>
      </c>
      <c r="L14" s="350"/>
      <c r="M14" s="363">
        <f t="shared" si="0"/>
        <v>2841969967.29</v>
      </c>
      <c r="N14" s="2197">
        <f t="shared" si="1"/>
        <v>0.06222636897234366</v>
      </c>
      <c r="O14" s="354"/>
      <c r="P14" s="355"/>
      <c r="Q14" s="356"/>
      <c r="S14" s="357"/>
    </row>
    <row r="15" spans="1:19" s="79" customFormat="1" ht="24.95" customHeight="1">
      <c r="A15" s="346"/>
      <c r="B15" s="2513" t="s">
        <v>261</v>
      </c>
      <c r="C15" s="361">
        <v>94510167.89</v>
      </c>
      <c r="D15" s="350"/>
      <c r="E15" s="362">
        <v>307763071.11</v>
      </c>
      <c r="F15" s="359"/>
      <c r="G15" s="362">
        <v>380579909.18</v>
      </c>
      <c r="H15" s="350"/>
      <c r="I15" s="351" t="s">
        <v>279</v>
      </c>
      <c r="J15" s="350"/>
      <c r="K15" s="351" t="s">
        <v>279</v>
      </c>
      <c r="L15" s="350"/>
      <c r="M15" s="363">
        <f t="shared" si="0"/>
        <v>782853148.1800001</v>
      </c>
      <c r="N15" s="2197">
        <f t="shared" si="1"/>
        <v>0.01714096539037727</v>
      </c>
      <c r="O15" s="354"/>
      <c r="P15" s="355"/>
      <c r="Q15" s="356"/>
      <c r="S15" s="357"/>
    </row>
    <row r="16" spans="1:19" s="79" customFormat="1" ht="24.95" customHeight="1">
      <c r="A16" s="346"/>
      <c r="B16" s="2513" t="s">
        <v>341</v>
      </c>
      <c r="C16" s="361">
        <v>119312908.23</v>
      </c>
      <c r="D16" s="350"/>
      <c r="E16" s="362">
        <v>807299753.85</v>
      </c>
      <c r="F16" s="359"/>
      <c r="G16" s="362">
        <v>2442101255.9</v>
      </c>
      <c r="H16" s="350"/>
      <c r="I16" s="362">
        <v>5996286914.4</v>
      </c>
      <c r="J16" s="350"/>
      <c r="K16" s="364">
        <v>5396777176.3</v>
      </c>
      <c r="L16" s="350"/>
      <c r="M16" s="363">
        <f t="shared" si="0"/>
        <v>14761778008.68</v>
      </c>
      <c r="N16" s="2197">
        <f t="shared" si="1"/>
        <v>0.32321659117737517</v>
      </c>
      <c r="O16" s="354"/>
      <c r="P16" s="355"/>
      <c r="Q16" s="356"/>
      <c r="S16" s="357"/>
    </row>
    <row r="17" spans="1:19" s="79" customFormat="1" ht="24.95" customHeight="1">
      <c r="A17" s="346"/>
      <c r="B17" s="2513" t="s">
        <v>342</v>
      </c>
      <c r="C17" s="361">
        <v>83042377.98</v>
      </c>
      <c r="D17" s="350"/>
      <c r="E17" s="362">
        <v>797074535.21</v>
      </c>
      <c r="F17" s="359"/>
      <c r="G17" s="362">
        <v>2205657440.5</v>
      </c>
      <c r="H17" s="350"/>
      <c r="I17" s="362">
        <v>4448403426.6</v>
      </c>
      <c r="J17" s="350"/>
      <c r="K17" s="362">
        <v>15394093604</v>
      </c>
      <c r="L17" s="350"/>
      <c r="M17" s="363">
        <f t="shared" si="0"/>
        <v>22928271384.29</v>
      </c>
      <c r="N17" s="2197">
        <f t="shared" si="1"/>
        <v>0.502026091576664</v>
      </c>
      <c r="O17" s="354"/>
      <c r="P17" s="355"/>
      <c r="Q17" s="356"/>
      <c r="S17" s="357"/>
    </row>
    <row r="18" spans="1:19" s="79" customFormat="1" ht="24.95" customHeight="1">
      <c r="A18" s="346"/>
      <c r="B18" s="2513">
        <v>2010</v>
      </c>
      <c r="C18" s="361">
        <v>17350701</v>
      </c>
      <c r="D18" s="350"/>
      <c r="E18" s="362">
        <v>176870083.35</v>
      </c>
      <c r="F18" s="359"/>
      <c r="G18" s="362">
        <v>662673719.03</v>
      </c>
      <c r="H18" s="350"/>
      <c r="I18" s="362">
        <v>281077368.9</v>
      </c>
      <c r="J18" s="350"/>
      <c r="K18" s="351" t="s">
        <v>279</v>
      </c>
      <c r="L18" s="350"/>
      <c r="M18" s="363">
        <f t="shared" si="0"/>
        <v>1137971872.28</v>
      </c>
      <c r="N18" s="2197">
        <f t="shared" si="1"/>
        <v>0.0249164693574041</v>
      </c>
      <c r="O18" s="354"/>
      <c r="P18" s="355"/>
      <c r="Q18" s="356"/>
      <c r="S18" s="357"/>
    </row>
    <row r="19" spans="1:19" s="79" customFormat="1" ht="24.95" customHeight="1">
      <c r="A19" s="346"/>
      <c r="B19" s="2513">
        <v>2011</v>
      </c>
      <c r="C19" s="361">
        <v>4332466.9</v>
      </c>
      <c r="D19" s="350"/>
      <c r="E19" s="362">
        <v>75578455.43</v>
      </c>
      <c r="F19" s="359"/>
      <c r="G19" s="362">
        <v>441137246.6</v>
      </c>
      <c r="H19" s="350"/>
      <c r="I19" s="351" t="s">
        <v>279</v>
      </c>
      <c r="J19" s="350"/>
      <c r="K19" s="351" t="s">
        <v>279</v>
      </c>
      <c r="L19" s="350"/>
      <c r="M19" s="363">
        <f>SUM(C19:L19)</f>
        <v>521048168.93000007</v>
      </c>
      <c r="N19" s="2197">
        <f>(M19/$M$20)</f>
        <v>0.011408613034401478</v>
      </c>
      <c r="O19" s="354"/>
      <c r="P19" s="355"/>
      <c r="Q19" s="356"/>
      <c r="S19" s="357"/>
    </row>
    <row r="20" spans="1:19" s="79" customFormat="1" ht="24.95" customHeight="1">
      <c r="A20" s="346"/>
      <c r="B20" s="2513" t="s">
        <v>262</v>
      </c>
      <c r="C20" s="347">
        <f>SUM(C11:C19)</f>
        <v>661944337.5899999</v>
      </c>
      <c r="D20" s="348"/>
      <c r="E20" s="349">
        <f>SUM(E11:E19)</f>
        <v>3115383160.4799995</v>
      </c>
      <c r="F20" s="349"/>
      <c r="G20" s="349">
        <f>SUM(G11:G19)</f>
        <v>7574704581.530001</v>
      </c>
      <c r="H20" s="349"/>
      <c r="I20" s="349">
        <f>SUM(I11:I19)</f>
        <v>13528570732.8</v>
      </c>
      <c r="J20" s="349"/>
      <c r="K20" s="349">
        <f>SUM(K11:K19)</f>
        <v>20790870780.3</v>
      </c>
      <c r="L20" s="348"/>
      <c r="M20" s="352">
        <f t="shared" si="0"/>
        <v>45671473592.7</v>
      </c>
      <c r="N20" s="353">
        <v>1</v>
      </c>
      <c r="O20" s="354"/>
      <c r="P20" s="355"/>
      <c r="Q20" s="356"/>
      <c r="S20" s="357"/>
    </row>
    <row r="21" spans="1:17" s="339" customFormat="1" ht="24.95" customHeight="1">
      <c r="A21" s="326"/>
      <c r="B21" s="365" t="s">
        <v>343</v>
      </c>
      <c r="C21" s="366">
        <f>+C20/M20</f>
        <v>0.014493605866393663</v>
      </c>
      <c r="D21" s="366"/>
      <c r="E21" s="366">
        <f>+E20/M20</f>
        <v>0.0682128890401722</v>
      </c>
      <c r="F21" s="366"/>
      <c r="G21" s="366">
        <f>+G20/M20</f>
        <v>0.16585198561976597</v>
      </c>
      <c r="H21" s="366"/>
      <c r="I21" s="366">
        <f>+I20/M20</f>
        <v>0.2962148945192425</v>
      </c>
      <c r="J21" s="366"/>
      <c r="K21" s="366">
        <f>+K20/M20</f>
        <v>0.45522662495442573</v>
      </c>
      <c r="L21" s="367"/>
      <c r="M21" s="368">
        <v>1</v>
      </c>
      <c r="N21" s="331"/>
      <c r="O21" s="332"/>
      <c r="P21" s="369"/>
      <c r="Q21" s="369"/>
    </row>
    <row r="22" spans="1:17" ht="12.75">
      <c r="A22" s="333"/>
      <c r="B22" s="333"/>
      <c r="C22" s="370" t="s">
        <v>257</v>
      </c>
      <c r="D22" s="333"/>
      <c r="E22" s="370" t="s">
        <v>257</v>
      </c>
      <c r="F22" s="333"/>
      <c r="G22" s="370" t="s">
        <v>257</v>
      </c>
      <c r="H22" s="333"/>
      <c r="I22" s="370" t="s">
        <v>257</v>
      </c>
      <c r="J22" s="333" t="s">
        <v>257</v>
      </c>
      <c r="K22" s="370" t="s">
        <v>257</v>
      </c>
      <c r="L22" s="333"/>
      <c r="M22" s="371"/>
      <c r="N22" s="335"/>
      <c r="O22" s="335"/>
      <c r="P22" s="3"/>
      <c r="Q22" s="3"/>
    </row>
    <row r="23" spans="1:12" ht="12.75">
      <c r="A23" s="336" t="s">
        <v>263</v>
      </c>
      <c r="B23" s="336"/>
      <c r="C23" s="336"/>
      <c r="D23" s="336"/>
      <c r="E23" s="336"/>
      <c r="F23" s="336"/>
      <c r="G23" s="336"/>
      <c r="H23" s="336"/>
      <c r="I23" s="336"/>
      <c r="J23" s="336"/>
      <c r="K23" s="336"/>
      <c r="L23" s="336"/>
    </row>
    <row r="24" spans="1:12" ht="12.75">
      <c r="A24" s="337" t="s">
        <v>344</v>
      </c>
      <c r="B24" s="336"/>
      <c r="C24" s="336"/>
      <c r="D24" s="336"/>
      <c r="E24" s="336"/>
      <c r="F24" s="336"/>
      <c r="G24" s="336"/>
      <c r="H24" s="336"/>
      <c r="I24" s="336"/>
      <c r="J24" s="336"/>
      <c r="K24" s="336"/>
      <c r="L24" s="336"/>
    </row>
    <row r="25" spans="1:12" ht="12.75">
      <c r="A25" s="336" t="s">
        <v>281</v>
      </c>
      <c r="B25" s="333"/>
      <c r="C25" s="333"/>
      <c r="D25" s="333"/>
      <c r="E25" s="333"/>
      <c r="F25" s="333"/>
      <c r="G25" s="333"/>
      <c r="H25" s="333"/>
      <c r="I25" s="333"/>
      <c r="J25" s="333"/>
      <c r="K25" s="333"/>
      <c r="L25" s="333"/>
    </row>
    <row r="26" spans="1:12" ht="12.75">
      <c r="A26" s="338"/>
      <c r="B26" s="333"/>
      <c r="C26" s="333"/>
      <c r="D26" s="333"/>
      <c r="E26" s="333"/>
      <c r="F26" s="333"/>
      <c r="G26" s="333"/>
      <c r="H26" s="333"/>
      <c r="I26" s="333"/>
      <c r="J26" s="333"/>
      <c r="K26" s="333"/>
      <c r="L26" s="333"/>
    </row>
    <row r="27" spans="3:14" ht="12.75">
      <c r="C27" s="372"/>
      <c r="D27" s="373"/>
      <c r="E27" s="372"/>
      <c r="F27" s="373"/>
      <c r="G27" s="372"/>
      <c r="H27" s="373"/>
      <c r="I27" s="372"/>
      <c r="J27" s="374"/>
      <c r="K27" s="372"/>
      <c r="L27" s="373"/>
      <c r="M27" s="372"/>
      <c r="N27" s="372"/>
    </row>
    <row r="28" spans="2:12" ht="12.75">
      <c r="B28" s="375"/>
      <c r="C28"/>
      <c r="D28"/>
      <c r="E28"/>
      <c r="F28"/>
      <c r="G28"/>
      <c r="H28"/>
      <c r="I28"/>
      <c r="J28"/>
      <c r="K28"/>
      <c r="L28"/>
    </row>
    <row r="29" spans="2:11" ht="12.75">
      <c r="B29"/>
      <c r="C29"/>
      <c r="D29"/>
      <c r="E29"/>
      <c r="F29"/>
      <c r="G29"/>
      <c r="I29"/>
      <c r="K29"/>
    </row>
    <row r="30" spans="2:11" ht="12.75">
      <c r="B30"/>
      <c r="C30"/>
      <c r="D30"/>
      <c r="E30"/>
      <c r="F30"/>
      <c r="G30"/>
      <c r="I30"/>
      <c r="K30"/>
    </row>
    <row r="31" spans="2:11" ht="12.75">
      <c r="B31"/>
      <c r="C31"/>
      <c r="D31"/>
      <c r="E31"/>
      <c r="F31"/>
      <c r="G31"/>
      <c r="I31"/>
      <c r="K31"/>
    </row>
    <row r="32" spans="2:11" ht="12.75">
      <c r="B32"/>
      <c r="C32"/>
      <c r="D32"/>
      <c r="E32"/>
      <c r="F32"/>
      <c r="G32"/>
      <c r="I32"/>
      <c r="K32"/>
    </row>
    <row r="33" spans="2:11" ht="12.75">
      <c r="B33"/>
      <c r="C33"/>
      <c r="D33"/>
      <c r="E33"/>
      <c r="F33"/>
      <c r="G33"/>
      <c r="I33"/>
      <c r="K33"/>
    </row>
    <row r="34" spans="2:11" ht="12.75">
      <c r="B34"/>
      <c r="C34"/>
      <c r="D34"/>
      <c r="E34"/>
      <c r="F34"/>
      <c r="G34"/>
      <c r="I34"/>
      <c r="K34"/>
    </row>
    <row r="35" spans="2:11" ht="12.75">
      <c r="B35"/>
      <c r="C35"/>
      <c r="D35"/>
      <c r="E35"/>
      <c r="F35"/>
      <c r="G35"/>
      <c r="I35"/>
      <c r="K35"/>
    </row>
    <row r="36" spans="2:11" ht="12.75">
      <c r="B36"/>
      <c r="C36"/>
      <c r="D36"/>
      <c r="E36"/>
      <c r="F36"/>
      <c r="G36"/>
      <c r="I36"/>
      <c r="K36"/>
    </row>
    <row r="37" spans="2:11" ht="12.75">
      <c r="B37"/>
      <c r="C37"/>
      <c r="D37"/>
      <c r="E37"/>
      <c r="F37"/>
      <c r="G37"/>
      <c r="I37"/>
      <c r="K37"/>
    </row>
    <row r="38" spans="2:11" ht="12.75">
      <c r="B38"/>
      <c r="C38"/>
      <c r="D38"/>
      <c r="E38"/>
      <c r="F38"/>
      <c r="G38"/>
      <c r="I38"/>
      <c r="K38"/>
    </row>
    <row r="39" spans="2:11" ht="12.75">
      <c r="B39"/>
      <c r="C39"/>
      <c r="D39"/>
      <c r="E39"/>
      <c r="F39"/>
      <c r="G39"/>
      <c r="I39"/>
      <c r="K39"/>
    </row>
    <row r="40" spans="2:11" ht="12.75">
      <c r="B40"/>
      <c r="C40"/>
      <c r="D40"/>
      <c r="E40"/>
      <c r="F40"/>
      <c r="G40"/>
      <c r="I40"/>
      <c r="K40"/>
    </row>
    <row r="41" spans="2:11" ht="12.75">
      <c r="B41"/>
      <c r="C41"/>
      <c r="D41"/>
      <c r="E41"/>
      <c r="F41"/>
      <c r="G41"/>
      <c r="I41"/>
      <c r="K41"/>
    </row>
    <row r="42" spans="2:11" ht="12.75">
      <c r="B42"/>
      <c r="C42"/>
      <c r="D42"/>
      <c r="E42"/>
      <c r="F42"/>
      <c r="G42"/>
      <c r="I42"/>
      <c r="K42"/>
    </row>
    <row r="43" spans="2:11" ht="12.75">
      <c r="B43"/>
      <c r="C43"/>
      <c r="D43"/>
      <c r="E43"/>
      <c r="F43"/>
      <c r="G43"/>
      <c r="I43"/>
      <c r="K43"/>
    </row>
    <row r="44" spans="2:11" ht="12.75">
      <c r="B44"/>
      <c r="C44"/>
      <c r="D44"/>
      <c r="E44"/>
      <c r="F44"/>
      <c r="G44"/>
      <c r="I44"/>
      <c r="K44"/>
    </row>
    <row r="45" ht="12.75">
      <c r="M45" s="339"/>
    </row>
  </sheetData>
  <mergeCells count="14">
    <mergeCell ref="M8:O8"/>
    <mergeCell ref="A8:B8"/>
    <mergeCell ref="C8:D8"/>
    <mergeCell ref="E8:F8"/>
    <mergeCell ref="G8:H8"/>
    <mergeCell ref="I8:J8"/>
    <mergeCell ref="K8:L8"/>
    <mergeCell ref="C6:L7"/>
    <mergeCell ref="A7:B7"/>
    <mergeCell ref="M1:O1"/>
    <mergeCell ref="A2:O2"/>
    <mergeCell ref="A3:O3"/>
    <mergeCell ref="A4:O4"/>
    <mergeCell ref="M5:O5"/>
  </mergeCells>
  <printOptions/>
  <pageMargins left="0.7" right="0.7" top="0.75" bottom="0.75" header="0.3" footer="0.3"/>
  <pageSetup horizontalDpi="600" verticalDpi="600" orientation="landscape" r:id="rId1"/>
  <ignoredErrors>
    <ignoredError sqref="N11" numberStoredAsText="1"/>
  </ignoredErrors>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PBGC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2011-08-22T21:28:07Z</dcterms:created>
  <dcterms:modified xsi:type="dcterms:W3CDTF">2022-12-01T12:50:43Z</dcterms:modified>
  <cp:category/>
  <cp:version/>
  <cp:contentType/>
  <cp:contentStatus/>
</cp:coreProperties>
</file>