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pbgcgov.sharepoint.com/teams/PRAD/AnnualUpdates/Missing P Category 2 calculator/2022/"/>
    </mc:Choice>
  </mc:AlternateContent>
  <xr:revisionPtr revIDLastSave="22" documentId="8_{DC3097EC-18D9-459C-955B-153D06238135}" xr6:coauthVersionLast="47" xr6:coauthVersionMax="47" xr10:uidLastSave="{7C16BC33-EDD4-4AA8-A626-3AB864C03C54}"/>
  <workbookProtection workbookAlgorithmName="SHA-512" workbookHashValue="RlX/SNNrWaP2yORyu3BjwVnPAL6xN+t1Zs9irih79SvyZ2/ZgA5cApIAC8PKKs9IYf2f92gOc3fSsaJsIGCeHg==" workbookSaltValue="6lUFUeSCO/5FEJmcTE75/w==" workbookSpinCount="100000" lockStructure="1"/>
  <bookViews>
    <workbookView xWindow="-110" yWindow="-110" windowWidth="19420" windowHeight="10560" tabRatio="688" xr2:uid="{00000000-000D-0000-FFFF-FFFF00000000}"/>
  </bookViews>
  <sheets>
    <sheet name="Instructions" sheetId="13" r:id="rId1"/>
    <sheet name="Before NRA" sheetId="1" r:id="rId2"/>
    <sheet name="After NRA" sheetId="8" r:id="rId3"/>
    <sheet name="Work Area 1" sheetId="15" r:id="rId4"/>
    <sheet name="Work Area 2" sheetId="16" r:id="rId5"/>
    <sheet name="Work Area 3" sheetId="17" r:id="rId6"/>
    <sheet name="Work Area 4" sheetId="18" r:id="rId7"/>
    <sheet name="Work Area 5" sheetId="19" r:id="rId8"/>
    <sheet name="XRA_Table2C" sheetId="9" state="veryHidden" r:id="rId9"/>
    <sheet name="AnnuFact_Before_NRD" sheetId="7" state="veryHidden" r:id="rId10"/>
    <sheet name="AnnuFact_After_NRD" sheetId="10" state="veryHidden" r:id="rId11"/>
    <sheet name="Annuity Factor Calcs" sheetId="12" state="veryHidden" r:id="rId12"/>
    <sheet name="Update Wkbk Instructions" sheetId="14" state="veryHidden" r:id="rId13"/>
  </sheets>
  <definedNames>
    <definedName name="InterestDiscount" localSheetId="10">AnnuFact_After_NRD!$J$7:$J$127</definedName>
    <definedName name="InterestDiscount" localSheetId="9">AnnuFact_Before_NRD!$K$7:$K$127</definedName>
    <definedName name="InterestDiscount2" localSheetId="10">AnnuFact_After_NRD!$N$7:$N$127</definedName>
    <definedName name="InterestDiscount2">AnnuFact_Before_NRD!$P$7:$P$127</definedName>
    <definedName name="Payment" localSheetId="10">AnnuFact_After_NRD!$K$7:$K$127</definedName>
    <definedName name="Payment2" localSheetId="10">AnnuFact_After_NRD!$O$7:$O$127</definedName>
    <definedName name="_xlnm.Print_Area" localSheetId="2">'After NRA'!$A$1:$F$15</definedName>
    <definedName name="_xlnm.Print_Area" localSheetId="1">'Before NRA'!$A$1:$F$18</definedName>
    <definedName name="_xlnm.Print_Area" localSheetId="0">Instructions!$B$1:$D$42</definedName>
    <definedName name="_xlnm.Print_Area" localSheetId="12">'Update Wkbk Instructions'!$C$1:$P$37</definedName>
    <definedName name="SurvivalDiscount" localSheetId="10">AnnuFact_After_NRD!$I$7:$I$127</definedName>
    <definedName name="SurvivalDiscount" localSheetId="9">AnnuFact_Before_NRD!$J$7:$J$127</definedName>
    <definedName name="SurvivalDiscount2" localSheetId="10">AnnuFact_After_NRD!$M$7:$M$127</definedName>
    <definedName name="SurvivalDiscount2">AnnuFact_Before_NRD!$O$7:$O$127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0" l="1"/>
  <c r="A24" i="7"/>
  <c r="D14" i="14" l="1"/>
  <c r="E2" i="10"/>
  <c r="F2" i="7"/>
  <c r="D23" i="14" l="1"/>
  <c r="D16" i="14"/>
  <c r="D20" i="14"/>
  <c r="D13" i="14"/>
  <c r="Z39" i="9"/>
  <c r="Y39" i="9"/>
  <c r="X39" i="9"/>
  <c r="W39" i="9"/>
  <c r="V39" i="9"/>
  <c r="U39" i="9"/>
  <c r="T39" i="9"/>
  <c r="S39" i="9"/>
  <c r="R39" i="9"/>
  <c r="Q39" i="9"/>
  <c r="P39" i="9"/>
  <c r="O39" i="9"/>
  <c r="N39" i="9"/>
  <c r="M39" i="9"/>
  <c r="L39" i="9"/>
  <c r="K39" i="9"/>
  <c r="J39" i="9"/>
  <c r="I39" i="9"/>
  <c r="H39" i="9"/>
  <c r="G39" i="9"/>
  <c r="F39" i="9"/>
  <c r="E39" i="9"/>
  <c r="D39" i="9"/>
  <c r="C39" i="9"/>
  <c r="Y38" i="9"/>
  <c r="X38" i="9"/>
  <c r="W38" i="9"/>
  <c r="V38" i="9"/>
  <c r="U38" i="9"/>
  <c r="T38" i="9"/>
  <c r="S38" i="9"/>
  <c r="R38" i="9"/>
  <c r="Q38" i="9"/>
  <c r="P38" i="9"/>
  <c r="O38" i="9"/>
  <c r="N38" i="9"/>
  <c r="M38" i="9"/>
  <c r="L38" i="9"/>
  <c r="K38" i="9"/>
  <c r="J38" i="9"/>
  <c r="I38" i="9"/>
  <c r="H38" i="9"/>
  <c r="G38" i="9"/>
  <c r="F38" i="9"/>
  <c r="E38" i="9"/>
  <c r="D38" i="9"/>
  <c r="C38" i="9"/>
  <c r="X37" i="9"/>
  <c r="W37" i="9"/>
  <c r="V37" i="9"/>
  <c r="U37" i="9"/>
  <c r="T37" i="9"/>
  <c r="S37" i="9"/>
  <c r="R37" i="9"/>
  <c r="Q37" i="9"/>
  <c r="P37" i="9"/>
  <c r="O37" i="9"/>
  <c r="N37" i="9"/>
  <c r="M37" i="9"/>
  <c r="L37" i="9"/>
  <c r="K37" i="9"/>
  <c r="J37" i="9"/>
  <c r="I37" i="9"/>
  <c r="H37" i="9"/>
  <c r="G37" i="9"/>
  <c r="F37" i="9"/>
  <c r="E37" i="9"/>
  <c r="D37" i="9"/>
  <c r="C37" i="9"/>
  <c r="W36" i="9"/>
  <c r="V36" i="9"/>
  <c r="U36" i="9"/>
  <c r="T36" i="9"/>
  <c r="S36" i="9"/>
  <c r="R36" i="9"/>
  <c r="Q36" i="9"/>
  <c r="P36" i="9"/>
  <c r="O36" i="9"/>
  <c r="N36" i="9"/>
  <c r="M36" i="9"/>
  <c r="L36" i="9"/>
  <c r="K36" i="9"/>
  <c r="J36" i="9"/>
  <c r="I36" i="9"/>
  <c r="H36" i="9"/>
  <c r="G36" i="9"/>
  <c r="F36" i="9"/>
  <c r="E36" i="9"/>
  <c r="D36" i="9"/>
  <c r="C36" i="9"/>
  <c r="V35" i="9"/>
  <c r="U35" i="9"/>
  <c r="T35" i="9"/>
  <c r="S35" i="9"/>
  <c r="R35" i="9"/>
  <c r="Q35" i="9"/>
  <c r="P35" i="9"/>
  <c r="O35" i="9"/>
  <c r="N35" i="9"/>
  <c r="M35" i="9"/>
  <c r="L35" i="9"/>
  <c r="K35" i="9"/>
  <c r="J35" i="9"/>
  <c r="I35" i="9"/>
  <c r="H35" i="9"/>
  <c r="G35" i="9"/>
  <c r="F35" i="9"/>
  <c r="E35" i="9"/>
  <c r="D35" i="9"/>
  <c r="C35" i="9"/>
  <c r="U34" i="9"/>
  <c r="T34" i="9"/>
  <c r="S34" i="9"/>
  <c r="R34" i="9"/>
  <c r="Q34" i="9"/>
  <c r="P34" i="9"/>
  <c r="O34" i="9"/>
  <c r="N34" i="9"/>
  <c r="M34" i="9"/>
  <c r="L34" i="9"/>
  <c r="K34" i="9"/>
  <c r="J34" i="9"/>
  <c r="I34" i="9"/>
  <c r="H34" i="9"/>
  <c r="G34" i="9"/>
  <c r="F34" i="9"/>
  <c r="E34" i="9"/>
  <c r="D34" i="9"/>
  <c r="C34" i="9"/>
  <c r="T33" i="9"/>
  <c r="S33" i="9"/>
  <c r="R33" i="9"/>
  <c r="Q33" i="9"/>
  <c r="P33" i="9"/>
  <c r="O33" i="9"/>
  <c r="N33" i="9"/>
  <c r="M33" i="9"/>
  <c r="L33" i="9"/>
  <c r="K33" i="9"/>
  <c r="J33" i="9"/>
  <c r="I33" i="9"/>
  <c r="H33" i="9"/>
  <c r="G33" i="9"/>
  <c r="F33" i="9"/>
  <c r="E33" i="9"/>
  <c r="D33" i="9"/>
  <c r="C33" i="9"/>
  <c r="S32" i="9"/>
  <c r="R32" i="9"/>
  <c r="Q32" i="9"/>
  <c r="P32" i="9"/>
  <c r="O32" i="9"/>
  <c r="N32" i="9"/>
  <c r="M32" i="9"/>
  <c r="L32" i="9"/>
  <c r="K32" i="9"/>
  <c r="J32" i="9"/>
  <c r="I32" i="9"/>
  <c r="H32" i="9"/>
  <c r="G32" i="9"/>
  <c r="F32" i="9"/>
  <c r="E32" i="9"/>
  <c r="D32" i="9"/>
  <c r="C32" i="9"/>
  <c r="R31" i="9"/>
  <c r="Q31" i="9"/>
  <c r="P31" i="9"/>
  <c r="O31" i="9"/>
  <c r="N31" i="9"/>
  <c r="M31" i="9"/>
  <c r="L31" i="9"/>
  <c r="K31" i="9"/>
  <c r="J31" i="9"/>
  <c r="I31" i="9"/>
  <c r="H31" i="9"/>
  <c r="G31" i="9"/>
  <c r="F31" i="9"/>
  <c r="E31" i="9"/>
  <c r="D31" i="9"/>
  <c r="C31" i="9"/>
  <c r="Q30" i="9"/>
  <c r="P30" i="9"/>
  <c r="O30" i="9"/>
  <c r="N30" i="9"/>
  <c r="M30" i="9"/>
  <c r="L30" i="9"/>
  <c r="K30" i="9"/>
  <c r="J30" i="9"/>
  <c r="I30" i="9"/>
  <c r="H30" i="9"/>
  <c r="G30" i="9"/>
  <c r="F30" i="9"/>
  <c r="E30" i="9"/>
  <c r="D30" i="9"/>
  <c r="C30" i="9"/>
  <c r="P29" i="9"/>
  <c r="O29" i="9"/>
  <c r="N29" i="9"/>
  <c r="M29" i="9"/>
  <c r="L29" i="9"/>
  <c r="K29" i="9"/>
  <c r="J29" i="9"/>
  <c r="I29" i="9"/>
  <c r="H29" i="9"/>
  <c r="G29" i="9"/>
  <c r="F29" i="9"/>
  <c r="E29" i="9"/>
  <c r="D29" i="9"/>
  <c r="C29" i="9"/>
  <c r="O28" i="9"/>
  <c r="N28" i="9"/>
  <c r="M28" i="9"/>
  <c r="L28" i="9"/>
  <c r="K28" i="9"/>
  <c r="J28" i="9"/>
  <c r="I28" i="9"/>
  <c r="H28" i="9"/>
  <c r="G28" i="9"/>
  <c r="F28" i="9"/>
  <c r="E28" i="9"/>
  <c r="D28" i="9"/>
  <c r="C28" i="9"/>
  <c r="N27" i="9"/>
  <c r="M27" i="9"/>
  <c r="L27" i="9"/>
  <c r="K27" i="9"/>
  <c r="J27" i="9"/>
  <c r="I27" i="9"/>
  <c r="H27" i="9"/>
  <c r="G27" i="9"/>
  <c r="F27" i="9"/>
  <c r="E27" i="9"/>
  <c r="D27" i="9"/>
  <c r="C27" i="9"/>
  <c r="M26" i="9"/>
  <c r="L26" i="9"/>
  <c r="K26" i="9"/>
  <c r="J26" i="9"/>
  <c r="I26" i="9"/>
  <c r="H26" i="9"/>
  <c r="G26" i="9"/>
  <c r="F26" i="9"/>
  <c r="E26" i="9"/>
  <c r="D26" i="9"/>
  <c r="C26" i="9"/>
  <c r="L25" i="9"/>
  <c r="K25" i="9"/>
  <c r="J25" i="9"/>
  <c r="I25" i="9"/>
  <c r="H25" i="9"/>
  <c r="G25" i="9"/>
  <c r="F25" i="9"/>
  <c r="E25" i="9"/>
  <c r="D25" i="9"/>
  <c r="C25" i="9"/>
  <c r="K24" i="9"/>
  <c r="J24" i="9"/>
  <c r="I24" i="9"/>
  <c r="H24" i="9"/>
  <c r="G24" i="9"/>
  <c r="F24" i="9"/>
  <c r="E24" i="9"/>
  <c r="D24" i="9"/>
  <c r="C24" i="9"/>
  <c r="J23" i="9"/>
  <c r="I23" i="9"/>
  <c r="H23" i="9"/>
  <c r="G23" i="9"/>
  <c r="F23" i="9"/>
  <c r="E23" i="9"/>
  <c r="D23" i="9"/>
  <c r="C23" i="9"/>
  <c r="I22" i="9"/>
  <c r="H22" i="9"/>
  <c r="G22" i="9"/>
  <c r="F22" i="9"/>
  <c r="E22" i="9"/>
  <c r="D22" i="9"/>
  <c r="C22" i="9"/>
  <c r="H21" i="9"/>
  <c r="G21" i="9"/>
  <c r="F21" i="9"/>
  <c r="E21" i="9"/>
  <c r="D21" i="9"/>
  <c r="C21" i="9"/>
  <c r="G20" i="9"/>
  <c r="F20" i="9"/>
  <c r="E20" i="9"/>
  <c r="D20" i="9"/>
  <c r="C20" i="9"/>
  <c r="F19" i="9"/>
  <c r="E19" i="9"/>
  <c r="D19" i="9"/>
  <c r="C19" i="9"/>
  <c r="E18" i="9"/>
  <c r="D18" i="9"/>
  <c r="C18" i="9"/>
  <c r="D17" i="9"/>
  <c r="C17" i="9"/>
  <c r="C16" i="9"/>
  <c r="G23" i="10" l="1"/>
  <c r="G24" i="10"/>
  <c r="E23" i="10"/>
  <c r="H23" i="7"/>
  <c r="F23" i="7"/>
  <c r="F24" i="7"/>
  <c r="F25" i="7"/>
  <c r="F26" i="7"/>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F91" i="7" s="1"/>
  <c r="F92" i="7" s="1"/>
  <c r="F93" i="7" s="1"/>
  <c r="F94" i="7" s="1"/>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F117" i="7" s="1"/>
  <c r="F118" i="7" s="1"/>
  <c r="F119" i="7" s="1"/>
  <c r="F120" i="7" s="1"/>
  <c r="F121" i="7" s="1"/>
  <c r="F122" i="7" s="1"/>
  <c r="F123" i="7" s="1"/>
  <c r="F124" i="7" s="1"/>
  <c r="F125" i="7" s="1"/>
  <c r="F126" i="7" s="1"/>
  <c r="F127" i="7" s="1"/>
  <c r="D21" i="14" l="1"/>
  <c r="D31" i="14"/>
  <c r="D26" i="14"/>
  <c r="D28" i="14"/>
  <c r="D27" i="14"/>
  <c r="D33" i="14"/>
  <c r="D32" i="14"/>
  <c r="C15" i="7" l="1"/>
  <c r="G9" i="1" l="1"/>
  <c r="G12" i="1" l="1"/>
  <c r="G11" i="1" l="1"/>
  <c r="G9" i="8" l="1"/>
  <c r="R1" i="10" l="1"/>
  <c r="C16" i="7" l="1"/>
  <c r="C18" i="7"/>
  <c r="D18" i="12" l="1"/>
  <c r="E8" i="8" s="1"/>
  <c r="D4" i="12"/>
  <c r="E8" i="1" l="1"/>
  <c r="A5" i="9" s="1"/>
  <c r="A4" i="7"/>
  <c r="H127" i="7" l="1"/>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96" i="7"/>
  <c r="H95" i="7"/>
  <c r="H94" i="7"/>
  <c r="H93" i="7"/>
  <c r="H92" i="7"/>
  <c r="H91" i="7"/>
  <c r="H90" i="7"/>
  <c r="H89" i="7"/>
  <c r="H88" i="7"/>
  <c r="H87" i="7"/>
  <c r="H86" i="7"/>
  <c r="H85" i="7"/>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H12" i="7"/>
  <c r="H11" i="7"/>
  <c r="H10" i="7"/>
  <c r="H9" i="7"/>
  <c r="H8" i="7"/>
  <c r="F8" i="7"/>
  <c r="H7" i="7"/>
  <c r="G2" i="7"/>
  <c r="G1" i="7"/>
  <c r="F9" i="7" l="1"/>
  <c r="F10" i="7"/>
  <c r="F11" i="7" l="1"/>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2" i="10"/>
  <c r="G21" i="10"/>
  <c r="G20" i="10"/>
  <c r="G19" i="10"/>
  <c r="G18" i="10"/>
  <c r="G17" i="10"/>
  <c r="G16" i="10"/>
  <c r="G15" i="10"/>
  <c r="G14" i="10"/>
  <c r="G13" i="10"/>
  <c r="G12" i="10"/>
  <c r="G11" i="10"/>
  <c r="G10" i="10"/>
  <c r="G9" i="10"/>
  <c r="G8" i="10"/>
  <c r="E8" i="10"/>
  <c r="G7" i="10"/>
  <c r="F2" i="10"/>
  <c r="F1" i="10"/>
  <c r="A4" i="10" l="1"/>
  <c r="A5" i="10" s="1"/>
  <c r="F12" i="7"/>
  <c r="E9" i="10"/>
  <c r="K5" i="10" l="1"/>
  <c r="K23" i="10" s="1"/>
  <c r="I23" i="10"/>
  <c r="J23" i="10"/>
  <c r="A7" i="10"/>
  <c r="J9" i="10"/>
  <c r="A9" i="10"/>
  <c r="F13" i="7"/>
  <c r="I10" i="10"/>
  <c r="E10" i="10"/>
  <c r="J10" i="10"/>
  <c r="I8" i="10"/>
  <c r="J8" i="10"/>
  <c r="A6" i="10"/>
  <c r="I9" i="10"/>
  <c r="N23" i="10" l="1"/>
  <c r="M23" i="10"/>
  <c r="N10" i="10"/>
  <c r="O5" i="10"/>
  <c r="O23" i="10" s="1"/>
  <c r="F14" i="7"/>
  <c r="M8" i="10"/>
  <c r="N8" i="10"/>
  <c r="N9" i="10"/>
  <c r="M9" i="10"/>
  <c r="N11" i="10"/>
  <c r="J11" i="10"/>
  <c r="M11" i="10"/>
  <c r="I11" i="10"/>
  <c r="E11" i="10"/>
  <c r="M10" i="10"/>
  <c r="F15" i="7" l="1"/>
  <c r="N12" i="10"/>
  <c r="J12" i="10"/>
  <c r="M12" i="10"/>
  <c r="I12" i="10"/>
  <c r="E12" i="10"/>
  <c r="F16" i="7" l="1"/>
  <c r="N13" i="10"/>
  <c r="J13" i="10"/>
  <c r="M13" i="10"/>
  <c r="I13" i="10"/>
  <c r="E13" i="10"/>
  <c r="F17" i="7" l="1"/>
  <c r="N14" i="10"/>
  <c r="J14" i="10"/>
  <c r="M14" i="10"/>
  <c r="I14" i="10"/>
  <c r="E14" i="10"/>
  <c r="F18" i="7" l="1"/>
  <c r="N15" i="10"/>
  <c r="J15" i="10"/>
  <c r="M15" i="10"/>
  <c r="I15" i="10"/>
  <c r="E15" i="10"/>
  <c r="F19" i="7" l="1"/>
  <c r="N16" i="10"/>
  <c r="J16" i="10"/>
  <c r="M16" i="10"/>
  <c r="I16" i="10"/>
  <c r="E16" i="10"/>
  <c r="F20" i="7" l="1"/>
  <c r="N17" i="10"/>
  <c r="J17" i="10"/>
  <c r="M17" i="10"/>
  <c r="I17" i="10"/>
  <c r="E17" i="10"/>
  <c r="F21" i="7" l="1"/>
  <c r="N18" i="10"/>
  <c r="J18" i="10"/>
  <c r="M18" i="10"/>
  <c r="I18" i="10"/>
  <c r="E18" i="10"/>
  <c r="F22" i="7" l="1"/>
  <c r="N19" i="10"/>
  <c r="J19" i="10"/>
  <c r="M19" i="10"/>
  <c r="I19" i="10"/>
  <c r="E19" i="10"/>
  <c r="N20" i="10" l="1"/>
  <c r="J20" i="10"/>
  <c r="M20" i="10"/>
  <c r="I20" i="10"/>
  <c r="E20" i="10"/>
  <c r="N21" i="10" l="1"/>
  <c r="J21" i="10"/>
  <c r="M21" i="10"/>
  <c r="I21" i="10"/>
  <c r="E21" i="10"/>
  <c r="N22" i="10" l="1"/>
  <c r="J22" i="10"/>
  <c r="M22" i="10"/>
  <c r="I22" i="10"/>
  <c r="E22" i="10"/>
  <c r="N24" i="10" l="1"/>
  <c r="J24" i="10"/>
  <c r="M24" i="10"/>
  <c r="I24" i="10"/>
  <c r="E24" i="10"/>
  <c r="N25" i="10" l="1"/>
  <c r="J25" i="10"/>
  <c r="M25" i="10"/>
  <c r="I25" i="10"/>
  <c r="E25" i="10"/>
  <c r="N26" i="10" l="1"/>
  <c r="J26" i="10"/>
  <c r="M26" i="10"/>
  <c r="I26" i="10"/>
  <c r="E26" i="10"/>
  <c r="N27" i="10" l="1"/>
  <c r="J27" i="10"/>
  <c r="M27" i="10"/>
  <c r="I27" i="10"/>
  <c r="E27" i="10"/>
  <c r="N28" i="10" l="1"/>
  <c r="J28" i="10"/>
  <c r="M28" i="10"/>
  <c r="I28" i="10"/>
  <c r="E28" i="10"/>
  <c r="N29" i="10" l="1"/>
  <c r="J29" i="10"/>
  <c r="M29" i="10"/>
  <c r="I29" i="10"/>
  <c r="E29" i="10"/>
  <c r="N30" i="10" l="1"/>
  <c r="J30" i="10"/>
  <c r="M30" i="10"/>
  <c r="I30" i="10"/>
  <c r="E30" i="10"/>
  <c r="N31" i="10" l="1"/>
  <c r="J31" i="10"/>
  <c r="M31" i="10"/>
  <c r="I31" i="10"/>
  <c r="E31" i="10"/>
  <c r="N32" i="10" l="1"/>
  <c r="J32" i="10"/>
  <c r="M32" i="10"/>
  <c r="I32" i="10"/>
  <c r="E32" i="10"/>
  <c r="N33" i="10" l="1"/>
  <c r="J33" i="10"/>
  <c r="M33" i="10"/>
  <c r="I33" i="10"/>
  <c r="E33" i="10"/>
  <c r="N34" i="10" l="1"/>
  <c r="J34" i="10"/>
  <c r="M34" i="10"/>
  <c r="I34" i="10"/>
  <c r="E34" i="10"/>
  <c r="N35" i="10" l="1"/>
  <c r="J35" i="10"/>
  <c r="M35" i="10"/>
  <c r="I35" i="10"/>
  <c r="E35" i="10"/>
  <c r="N36" i="10" l="1"/>
  <c r="J36" i="10"/>
  <c r="M36" i="10"/>
  <c r="I36" i="10"/>
  <c r="E36" i="10"/>
  <c r="N37" i="10" l="1"/>
  <c r="J37" i="10"/>
  <c r="M37" i="10"/>
  <c r="I37" i="10"/>
  <c r="E37" i="10"/>
  <c r="N38" i="10" l="1"/>
  <c r="J38" i="10"/>
  <c r="M38" i="10"/>
  <c r="I38" i="10"/>
  <c r="E38" i="10"/>
  <c r="N39" i="10" l="1"/>
  <c r="J39" i="10"/>
  <c r="M39" i="10"/>
  <c r="I39" i="10"/>
  <c r="E39" i="10"/>
  <c r="N40" i="10" l="1"/>
  <c r="J40" i="10"/>
  <c r="M40" i="10"/>
  <c r="I40" i="10"/>
  <c r="E40" i="10"/>
  <c r="N41" i="10" l="1"/>
  <c r="J41" i="10"/>
  <c r="M41" i="10"/>
  <c r="I41" i="10"/>
  <c r="E41" i="10"/>
  <c r="N42" i="10" l="1"/>
  <c r="J42" i="10"/>
  <c r="M42" i="10"/>
  <c r="I42" i="10"/>
  <c r="E42" i="10"/>
  <c r="N43" i="10" l="1"/>
  <c r="J43" i="10"/>
  <c r="M43" i="10"/>
  <c r="I43" i="10"/>
  <c r="E43" i="10"/>
  <c r="N44" i="10" l="1"/>
  <c r="J44" i="10"/>
  <c r="M44" i="10"/>
  <c r="I44" i="10"/>
  <c r="E44" i="10"/>
  <c r="N45" i="10" l="1"/>
  <c r="J45" i="10"/>
  <c r="M45" i="10"/>
  <c r="I45" i="10"/>
  <c r="E45" i="10"/>
  <c r="N46" i="10" l="1"/>
  <c r="J46" i="10"/>
  <c r="M46" i="10"/>
  <c r="I46" i="10"/>
  <c r="E46" i="10"/>
  <c r="N47" i="10" l="1"/>
  <c r="J47" i="10"/>
  <c r="M47" i="10"/>
  <c r="I47" i="10"/>
  <c r="E47" i="10"/>
  <c r="N48" i="10" l="1"/>
  <c r="J48" i="10"/>
  <c r="M48" i="10"/>
  <c r="I48" i="10"/>
  <c r="E48" i="10"/>
  <c r="N49" i="10" l="1"/>
  <c r="J49" i="10"/>
  <c r="M49" i="10"/>
  <c r="I49" i="10"/>
  <c r="E49" i="10"/>
  <c r="N50" i="10" l="1"/>
  <c r="J50" i="10"/>
  <c r="M50" i="10"/>
  <c r="I50" i="10"/>
  <c r="E50" i="10"/>
  <c r="N51" i="10" l="1"/>
  <c r="J51" i="10"/>
  <c r="M51" i="10"/>
  <c r="I51" i="10"/>
  <c r="E51" i="10"/>
  <c r="N52" i="10" l="1"/>
  <c r="J52" i="10"/>
  <c r="M52" i="10"/>
  <c r="I52" i="10"/>
  <c r="E52" i="10"/>
  <c r="N53" i="10" l="1"/>
  <c r="J53" i="10"/>
  <c r="M53" i="10"/>
  <c r="I53" i="10"/>
  <c r="E53" i="10"/>
  <c r="N54" i="10" l="1"/>
  <c r="J54" i="10"/>
  <c r="M54" i="10"/>
  <c r="I54" i="10"/>
  <c r="E54" i="10"/>
  <c r="N55" i="10" l="1"/>
  <c r="J55" i="10"/>
  <c r="M55" i="10"/>
  <c r="I55" i="10"/>
  <c r="E55" i="10"/>
  <c r="N56" i="10" l="1"/>
  <c r="J56" i="10"/>
  <c r="M56" i="10"/>
  <c r="I56" i="10"/>
  <c r="E56" i="10"/>
  <c r="N57" i="10" l="1"/>
  <c r="J57" i="10"/>
  <c r="M57" i="10"/>
  <c r="I57" i="10"/>
  <c r="E57" i="10"/>
  <c r="N58" i="10" l="1"/>
  <c r="J58" i="10"/>
  <c r="M58" i="10"/>
  <c r="I58" i="10"/>
  <c r="E58" i="10"/>
  <c r="N59" i="10" l="1"/>
  <c r="J59" i="10"/>
  <c r="M59" i="10"/>
  <c r="I59" i="10"/>
  <c r="E59" i="10"/>
  <c r="N60" i="10" l="1"/>
  <c r="J60" i="10"/>
  <c r="M60" i="10"/>
  <c r="I60" i="10"/>
  <c r="E60" i="10"/>
  <c r="M61" i="10" l="1"/>
  <c r="J61" i="10"/>
  <c r="N61" i="10"/>
  <c r="I61" i="10"/>
  <c r="E61" i="10"/>
  <c r="M62" i="10" l="1"/>
  <c r="I62" i="10"/>
  <c r="E62" i="10"/>
  <c r="N62" i="10"/>
  <c r="J62" i="10"/>
  <c r="M63" i="10" l="1"/>
  <c r="I63" i="10"/>
  <c r="E63" i="10"/>
  <c r="N63" i="10"/>
  <c r="J63" i="10"/>
  <c r="M64" i="10" l="1"/>
  <c r="I64" i="10"/>
  <c r="E64" i="10"/>
  <c r="N64" i="10"/>
  <c r="J64" i="10"/>
  <c r="M65" i="10" l="1"/>
  <c r="I65" i="10"/>
  <c r="E65" i="10"/>
  <c r="N65" i="10"/>
  <c r="J65" i="10"/>
  <c r="M66" i="10" l="1"/>
  <c r="I66" i="10"/>
  <c r="E66" i="10"/>
  <c r="J66" i="10" s="1"/>
  <c r="N66" i="10"/>
  <c r="M67" i="10" l="1"/>
  <c r="I67" i="10"/>
  <c r="E67" i="10"/>
  <c r="N67" i="10" s="1"/>
  <c r="J67" i="10" l="1"/>
  <c r="J68" i="10" s="1"/>
  <c r="M68" i="10"/>
  <c r="I68" i="10"/>
  <c r="E68" i="10"/>
  <c r="N68" i="10" s="1"/>
  <c r="M69" i="10" l="1"/>
  <c r="I69" i="10"/>
  <c r="E69" i="10"/>
  <c r="N69" i="10" s="1"/>
  <c r="J69" i="10" l="1"/>
  <c r="M70" i="10"/>
  <c r="I70" i="10"/>
  <c r="E70" i="10"/>
  <c r="J70" i="10" l="1"/>
  <c r="N70" i="10"/>
  <c r="M71" i="10"/>
  <c r="I71" i="10"/>
  <c r="E71" i="10"/>
  <c r="N71" i="10" s="1"/>
  <c r="J71" i="10" l="1"/>
  <c r="M72" i="10"/>
  <c r="I72" i="10"/>
  <c r="E72" i="10"/>
  <c r="N72" i="10"/>
  <c r="J72" i="10" l="1"/>
  <c r="M73" i="10"/>
  <c r="I73" i="10"/>
  <c r="E73" i="10"/>
  <c r="N73" i="10" s="1"/>
  <c r="J73" i="10" l="1"/>
  <c r="M74" i="10"/>
  <c r="I74" i="10"/>
  <c r="E74" i="10"/>
  <c r="N74" i="10"/>
  <c r="J74" i="10" l="1"/>
  <c r="M75" i="10"/>
  <c r="I75" i="10"/>
  <c r="E75" i="10"/>
  <c r="N75" i="10" s="1"/>
  <c r="J75" i="10" l="1"/>
  <c r="M76" i="10"/>
  <c r="I76" i="10"/>
  <c r="E76" i="10"/>
  <c r="N76" i="10"/>
  <c r="J76" i="10" l="1"/>
  <c r="M77" i="10"/>
  <c r="I77" i="10"/>
  <c r="E77" i="10"/>
  <c r="N77" i="10" s="1"/>
  <c r="J77" i="10" l="1"/>
  <c r="M78" i="10"/>
  <c r="I78" i="10"/>
  <c r="E78" i="10"/>
  <c r="N78" i="10"/>
  <c r="J78" i="10" l="1"/>
  <c r="M79" i="10"/>
  <c r="I79" i="10"/>
  <c r="E79" i="10"/>
  <c r="N79" i="10" s="1"/>
  <c r="J79" i="10" l="1"/>
  <c r="M80" i="10"/>
  <c r="I80" i="10"/>
  <c r="E80" i="10"/>
  <c r="N80" i="10"/>
  <c r="J80" i="10" l="1"/>
  <c r="M81" i="10"/>
  <c r="I81" i="10"/>
  <c r="E81" i="10"/>
  <c r="N81" i="10" s="1"/>
  <c r="J81" i="10" l="1"/>
  <c r="M82" i="10"/>
  <c r="I82" i="10"/>
  <c r="E82" i="10"/>
  <c r="N82" i="10" s="1"/>
  <c r="J82" i="10" l="1"/>
  <c r="M83" i="10"/>
  <c r="I83" i="10"/>
  <c r="E83" i="10"/>
  <c r="N83" i="10" s="1"/>
  <c r="J83" i="10" l="1"/>
  <c r="M84" i="10"/>
  <c r="I84" i="10"/>
  <c r="E84" i="10"/>
  <c r="N84" i="10" s="1"/>
  <c r="J84" i="10" l="1"/>
  <c r="M85" i="10"/>
  <c r="I85" i="10"/>
  <c r="E85" i="10"/>
  <c r="N85" i="10" s="1"/>
  <c r="J85" i="10" l="1"/>
  <c r="M86" i="10"/>
  <c r="I86" i="10"/>
  <c r="E86" i="10"/>
  <c r="N86" i="10" s="1"/>
  <c r="J86" i="10" l="1"/>
  <c r="M87" i="10"/>
  <c r="I87" i="10"/>
  <c r="E87" i="10"/>
  <c r="N87" i="10" s="1"/>
  <c r="J87" i="10" l="1"/>
  <c r="M88" i="10"/>
  <c r="I88" i="10"/>
  <c r="E88" i="10"/>
  <c r="N88" i="10" s="1"/>
  <c r="J88" i="10" l="1"/>
  <c r="M89" i="10"/>
  <c r="I89" i="10"/>
  <c r="E89" i="10"/>
  <c r="N89" i="10" s="1"/>
  <c r="J89" i="10" l="1"/>
  <c r="M90" i="10"/>
  <c r="I90" i="10"/>
  <c r="E90" i="10"/>
  <c r="N90" i="10" s="1"/>
  <c r="J90" i="10" l="1"/>
  <c r="M91" i="10"/>
  <c r="I91" i="10"/>
  <c r="E91" i="10"/>
  <c r="N91" i="10" s="1"/>
  <c r="J91" i="10" l="1"/>
  <c r="M92" i="10"/>
  <c r="I92" i="10"/>
  <c r="E92" i="10"/>
  <c r="N92" i="10" s="1"/>
  <c r="J92" i="10" l="1"/>
  <c r="M93" i="10"/>
  <c r="I93" i="10"/>
  <c r="E93" i="10"/>
  <c r="N93" i="10" s="1"/>
  <c r="J93" i="10" l="1"/>
  <c r="M94" i="10"/>
  <c r="I94" i="10"/>
  <c r="E94" i="10"/>
  <c r="N94" i="10" s="1"/>
  <c r="J94" i="10" l="1"/>
  <c r="M95" i="10"/>
  <c r="I95" i="10"/>
  <c r="E95" i="10"/>
  <c r="N95" i="10" s="1"/>
  <c r="J95" i="10" l="1"/>
  <c r="M96" i="10"/>
  <c r="I96" i="10"/>
  <c r="E96" i="10"/>
  <c r="N96" i="10" s="1"/>
  <c r="J96" i="10" l="1"/>
  <c r="M97" i="10"/>
  <c r="I97" i="10"/>
  <c r="E97" i="10"/>
  <c r="N97" i="10" s="1"/>
  <c r="J97" i="10" l="1"/>
  <c r="M98" i="10"/>
  <c r="I98" i="10"/>
  <c r="E98" i="10"/>
  <c r="N98" i="10" s="1"/>
  <c r="J98" i="10" l="1"/>
  <c r="M99" i="10"/>
  <c r="I99" i="10"/>
  <c r="E99" i="10"/>
  <c r="N99" i="10" s="1"/>
  <c r="J99" i="10" l="1"/>
  <c r="M100" i="10"/>
  <c r="I100" i="10"/>
  <c r="E100" i="10"/>
  <c r="N100" i="10" s="1"/>
  <c r="J100" i="10" l="1"/>
  <c r="M101" i="10"/>
  <c r="I101" i="10"/>
  <c r="E101" i="10"/>
  <c r="N101" i="10" s="1"/>
  <c r="J101" i="10" l="1"/>
  <c r="M102" i="10"/>
  <c r="I102" i="10"/>
  <c r="E102" i="10"/>
  <c r="N102" i="10" s="1"/>
  <c r="J102" i="10" l="1"/>
  <c r="M103" i="10"/>
  <c r="I103" i="10"/>
  <c r="E103" i="10"/>
  <c r="N103" i="10" s="1"/>
  <c r="J103" i="10" l="1"/>
  <c r="M104" i="10"/>
  <c r="I104" i="10"/>
  <c r="E104" i="10"/>
  <c r="N104" i="10" s="1"/>
  <c r="J104" i="10" l="1"/>
  <c r="M105" i="10"/>
  <c r="I105" i="10"/>
  <c r="E105" i="10"/>
  <c r="N105" i="10" s="1"/>
  <c r="J105" i="10" l="1"/>
  <c r="M106" i="10"/>
  <c r="I106" i="10"/>
  <c r="E106" i="10"/>
  <c r="N106" i="10" s="1"/>
  <c r="J106" i="10" l="1"/>
  <c r="M107" i="10"/>
  <c r="I107" i="10"/>
  <c r="E107" i="10"/>
  <c r="N107" i="10" s="1"/>
  <c r="J107" i="10" l="1"/>
  <c r="M108" i="10"/>
  <c r="I108" i="10"/>
  <c r="E108" i="10"/>
  <c r="N108" i="10" s="1"/>
  <c r="J108" i="10" l="1"/>
  <c r="M109" i="10"/>
  <c r="I109" i="10"/>
  <c r="E109" i="10"/>
  <c r="N109" i="10" s="1"/>
  <c r="J109" i="10" l="1"/>
  <c r="M110" i="10"/>
  <c r="I110" i="10"/>
  <c r="E110" i="10"/>
  <c r="J110" i="10" l="1"/>
  <c r="M111" i="10"/>
  <c r="I111" i="10"/>
  <c r="E111" i="10"/>
  <c r="N110" i="10"/>
  <c r="N111" i="10" l="1"/>
  <c r="M112" i="10"/>
  <c r="I112" i="10"/>
  <c r="E112" i="10"/>
  <c r="J111" i="10"/>
  <c r="J112" i="10" l="1"/>
  <c r="M113" i="10"/>
  <c r="I113" i="10"/>
  <c r="E113" i="10"/>
  <c r="N112" i="10"/>
  <c r="J113" i="10" l="1"/>
  <c r="N113" i="10"/>
  <c r="M114" i="10"/>
  <c r="I114" i="10"/>
  <c r="E114" i="10"/>
  <c r="J114" i="10" l="1"/>
  <c r="M115" i="10"/>
  <c r="I115" i="10"/>
  <c r="E115" i="10"/>
  <c r="N114" i="10"/>
  <c r="J115" i="10" l="1"/>
  <c r="N115" i="10"/>
  <c r="M116" i="10"/>
  <c r="I116" i="10"/>
  <c r="E116" i="10"/>
  <c r="J116" i="10" l="1"/>
  <c r="M117" i="10"/>
  <c r="I117" i="10"/>
  <c r="E117" i="10"/>
  <c r="N116" i="10"/>
  <c r="J117" i="10" l="1"/>
  <c r="N117" i="10"/>
  <c r="M118" i="10"/>
  <c r="I118" i="10"/>
  <c r="E118" i="10"/>
  <c r="J118" i="10" l="1"/>
  <c r="M119" i="10"/>
  <c r="I119" i="10"/>
  <c r="E119" i="10"/>
  <c r="N118" i="10"/>
  <c r="J119" i="10" l="1"/>
  <c r="N119" i="10"/>
  <c r="M120" i="10"/>
  <c r="I120" i="10"/>
  <c r="E120" i="10"/>
  <c r="J120" i="10" l="1"/>
  <c r="M121" i="10"/>
  <c r="I121" i="10"/>
  <c r="E121" i="10"/>
  <c r="N120" i="10"/>
  <c r="J121" i="10" l="1"/>
  <c r="N121" i="10"/>
  <c r="M122" i="10"/>
  <c r="I122" i="10"/>
  <c r="E122" i="10"/>
  <c r="J122" i="10" l="1"/>
  <c r="M123" i="10"/>
  <c r="I123" i="10"/>
  <c r="E123" i="10"/>
  <c r="N122" i="10"/>
  <c r="J123" i="10" l="1"/>
  <c r="N123" i="10"/>
  <c r="M124" i="10"/>
  <c r="I124" i="10"/>
  <c r="E124" i="10"/>
  <c r="J124" i="10" l="1"/>
  <c r="M125" i="10"/>
  <c r="I125" i="10"/>
  <c r="E125" i="10"/>
  <c r="N124" i="10"/>
  <c r="J125" i="10" l="1"/>
  <c r="N125" i="10"/>
  <c r="M126" i="10"/>
  <c r="I126" i="10"/>
  <c r="E126" i="10"/>
  <c r="J126" i="10" l="1"/>
  <c r="M127" i="10"/>
  <c r="I127" i="10"/>
  <c r="E127" i="10"/>
  <c r="N126" i="10"/>
  <c r="J127" i="10" l="1"/>
  <c r="N127" i="10"/>
  <c r="B39" i="9" l="1"/>
  <c r="B38" i="9"/>
  <c r="B37" i="9"/>
  <c r="B36" i="9"/>
  <c r="B35" i="9"/>
  <c r="B34" i="9"/>
  <c r="B33" i="9"/>
  <c r="B32" i="9"/>
  <c r="B31" i="9"/>
  <c r="B30" i="9"/>
  <c r="B29" i="9"/>
  <c r="B28" i="9"/>
  <c r="B27" i="9"/>
  <c r="B26" i="9"/>
  <c r="B25" i="9"/>
  <c r="B24" i="9"/>
  <c r="B23" i="9"/>
  <c r="B22" i="9"/>
  <c r="B21" i="9"/>
  <c r="B20" i="9"/>
  <c r="B19" i="9"/>
  <c r="B18" i="9"/>
  <c r="B17" i="9"/>
  <c r="B16" i="9"/>
  <c r="B15" i="9"/>
  <c r="A9" i="7" l="1"/>
  <c r="A7" i="7"/>
  <c r="A5" i="7"/>
  <c r="A6" i="9"/>
  <c r="K8" i="7" l="1"/>
  <c r="K23" i="7"/>
  <c r="J23" i="7"/>
  <c r="A7" i="9"/>
  <c r="E14" i="1"/>
  <c r="D5" i="12" s="1"/>
  <c r="D6" i="12" s="1"/>
  <c r="C4" i="9" s="1"/>
  <c r="B5" i="9" s="1"/>
  <c r="C5" i="9" s="1"/>
  <c r="K9" i="7"/>
  <c r="J8" i="7"/>
  <c r="J1" i="7"/>
  <c r="J9" i="7"/>
  <c r="J10" i="7"/>
  <c r="K10" i="7"/>
  <c r="J11" i="7"/>
  <c r="K11" i="7"/>
  <c r="J12" i="7"/>
  <c r="K12" i="7"/>
  <c r="J13" i="7"/>
  <c r="K13" i="7"/>
  <c r="J14" i="7"/>
  <c r="K14" i="7"/>
  <c r="J15" i="7"/>
  <c r="K15" i="7"/>
  <c r="J16" i="7"/>
  <c r="K16" i="7"/>
  <c r="J17" i="7"/>
  <c r="K17" i="7"/>
  <c r="J18" i="7"/>
  <c r="K18" i="7"/>
  <c r="K19" i="7" s="1"/>
  <c r="K20" i="7" s="1"/>
  <c r="K21" i="7" s="1"/>
  <c r="K22"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4" i="7" s="1"/>
  <c r="K65" i="7" s="1"/>
  <c r="K66" i="7" s="1"/>
  <c r="K67" i="7" s="1"/>
  <c r="K68" i="7" s="1"/>
  <c r="K69" i="7" s="1"/>
  <c r="J19" i="7"/>
  <c r="J20" i="7" s="1"/>
  <c r="J21" i="7" s="1"/>
  <c r="J22"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A6" i="7"/>
  <c r="A8" i="9"/>
  <c r="K70" i="7" l="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J70" i="7"/>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P23" i="7"/>
  <c r="O23" i="7"/>
  <c r="P10" i="7"/>
  <c r="P9" i="7"/>
  <c r="P8" i="7"/>
  <c r="O1" i="7"/>
  <c r="O8" i="7"/>
  <c r="O10" i="7"/>
  <c r="O9" i="7"/>
  <c r="O11" i="7"/>
  <c r="P11" i="7"/>
  <c r="O12" i="7"/>
  <c r="P12" i="7"/>
  <c r="P13" i="7"/>
  <c r="O13" i="7"/>
  <c r="O14" i="7"/>
  <c r="P14" i="7"/>
  <c r="P15" i="7"/>
  <c r="O15" i="7"/>
  <c r="O16" i="7"/>
  <c r="P16" i="7"/>
  <c r="P17" i="7"/>
  <c r="O17" i="7"/>
  <c r="O18" i="7"/>
  <c r="P18" i="7"/>
  <c r="P19" i="7"/>
  <c r="P20" i="7" s="1"/>
  <c r="P21" i="7" s="1"/>
  <c r="P22"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4"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P86" i="7" s="1"/>
  <c r="P87" i="7" s="1"/>
  <c r="P88" i="7" s="1"/>
  <c r="P89" i="7" s="1"/>
  <c r="P90" i="7" s="1"/>
  <c r="P91" i="7" s="1"/>
  <c r="P92" i="7" s="1"/>
  <c r="P93" i="7" s="1"/>
  <c r="P94" i="7" s="1"/>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P117" i="7" s="1"/>
  <c r="P118" i="7" s="1"/>
  <c r="P119" i="7" s="1"/>
  <c r="P120" i="7" s="1"/>
  <c r="P121" i="7" s="1"/>
  <c r="P122" i="7" s="1"/>
  <c r="P123" i="7" s="1"/>
  <c r="P124" i="7" s="1"/>
  <c r="P125" i="7" s="1"/>
  <c r="P126" i="7" s="1"/>
  <c r="P127" i="7" s="1"/>
  <c r="O19" i="7"/>
  <c r="O20" i="7" s="1"/>
  <c r="O21" i="7" s="1"/>
  <c r="O22"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C9" i="9"/>
  <c r="B6" i="9" l="1"/>
  <c r="B7" i="9"/>
  <c r="C6" i="9" l="1"/>
  <c r="C7" i="9"/>
  <c r="B8" i="9"/>
  <c r="C8" i="9" l="1"/>
  <c r="C10" i="9" l="1"/>
  <c r="D7" i="12" l="1"/>
  <c r="C3" i="7" s="1"/>
  <c r="C8" i="7" s="1"/>
  <c r="E15" i="1"/>
  <c r="L1" i="7" l="1"/>
  <c r="K11" i="10"/>
  <c r="K15" i="10"/>
  <c r="K19" i="10"/>
  <c r="K27" i="10"/>
  <c r="K31" i="10"/>
  <c r="K35" i="10"/>
  <c r="K39" i="10"/>
  <c r="K43" i="10"/>
  <c r="K47" i="10"/>
  <c r="K51" i="10"/>
  <c r="K55" i="10"/>
  <c r="K59" i="10"/>
  <c r="K63" i="10"/>
  <c r="K67" i="10"/>
  <c r="K71" i="10"/>
  <c r="K75" i="10"/>
  <c r="K79" i="10"/>
  <c r="K83" i="10"/>
  <c r="K87" i="10"/>
  <c r="K91" i="10"/>
  <c r="K95" i="10"/>
  <c r="K99" i="10"/>
  <c r="K103" i="10"/>
  <c r="K107" i="10"/>
  <c r="K111" i="10"/>
  <c r="K115" i="10"/>
  <c r="K119" i="10"/>
  <c r="K123" i="10"/>
  <c r="K127" i="10"/>
  <c r="K9" i="10"/>
  <c r="K14" i="10"/>
  <c r="K20" i="10"/>
  <c r="K25" i="10"/>
  <c r="K30" i="10"/>
  <c r="K36" i="10"/>
  <c r="K41" i="10"/>
  <c r="K46" i="10"/>
  <c r="K52" i="10"/>
  <c r="K57" i="10"/>
  <c r="K62" i="10"/>
  <c r="K68" i="10"/>
  <c r="K73" i="10"/>
  <c r="K78" i="10"/>
  <c r="K84" i="10"/>
  <c r="K89" i="10"/>
  <c r="K94" i="10"/>
  <c r="K100" i="10"/>
  <c r="K105" i="10"/>
  <c r="K110" i="10"/>
  <c r="K116" i="10"/>
  <c r="K121" i="10"/>
  <c r="K126" i="10"/>
  <c r="K10" i="10"/>
  <c r="K16" i="10"/>
  <c r="K21" i="10"/>
  <c r="K26" i="10"/>
  <c r="K32" i="10"/>
  <c r="K37" i="10"/>
  <c r="K42" i="10"/>
  <c r="K48" i="10"/>
  <c r="K53" i="10"/>
  <c r="K58" i="10"/>
  <c r="K64" i="10"/>
  <c r="K69" i="10"/>
  <c r="K74" i="10"/>
  <c r="K80" i="10"/>
  <c r="K85" i="10"/>
  <c r="K90" i="10"/>
  <c r="K96" i="10"/>
  <c r="K101" i="10"/>
  <c r="K106" i="10"/>
  <c r="K112" i="10"/>
  <c r="K117" i="10"/>
  <c r="K122" i="10"/>
  <c r="K7" i="10"/>
  <c r="K12" i="10"/>
  <c r="K22" i="10"/>
  <c r="K33" i="10"/>
  <c r="K44" i="10"/>
  <c r="K54" i="10"/>
  <c r="K65" i="10"/>
  <c r="K76" i="10"/>
  <c r="K86" i="10"/>
  <c r="K97" i="10"/>
  <c r="K108" i="10"/>
  <c r="K118" i="10"/>
  <c r="K120" i="10"/>
  <c r="K28" i="10"/>
  <c r="K49" i="10"/>
  <c r="K70" i="10"/>
  <c r="K92" i="10"/>
  <c r="K113" i="10"/>
  <c r="K8" i="10"/>
  <c r="K29" i="10"/>
  <c r="K50" i="10"/>
  <c r="K72" i="10"/>
  <c r="K93" i="10"/>
  <c r="K114" i="10"/>
  <c r="K13" i="10"/>
  <c r="K24" i="10"/>
  <c r="K34" i="10"/>
  <c r="K45" i="10"/>
  <c r="K56" i="10"/>
  <c r="K66" i="10"/>
  <c r="K77" i="10"/>
  <c r="K88" i="10"/>
  <c r="K98" i="10"/>
  <c r="K109" i="10"/>
  <c r="K17" i="10"/>
  <c r="K38" i="10"/>
  <c r="K60" i="10"/>
  <c r="K81" i="10"/>
  <c r="K102" i="10"/>
  <c r="K124" i="10"/>
  <c r="K18" i="10"/>
  <c r="K40" i="10"/>
  <c r="K61" i="10"/>
  <c r="K82" i="10"/>
  <c r="K104" i="10"/>
  <c r="K125" i="10"/>
  <c r="M5" i="10"/>
  <c r="I5" i="10"/>
  <c r="J5" i="10"/>
  <c r="M1" i="7" l="1"/>
  <c r="L5" i="7" s="1"/>
  <c r="C10" i="7"/>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19" i="10"/>
  <c r="O15" i="10"/>
  <c r="O11" i="10"/>
  <c r="O7" i="10"/>
  <c r="O126" i="10"/>
  <c r="O122" i="10"/>
  <c r="O118" i="10"/>
  <c r="O114" i="10"/>
  <c r="O110" i="10"/>
  <c r="O106" i="10"/>
  <c r="O102" i="10"/>
  <c r="O98" i="10"/>
  <c r="O94" i="10"/>
  <c r="O90" i="10"/>
  <c r="O86" i="10"/>
  <c r="O82" i="10"/>
  <c r="O78" i="10"/>
  <c r="O74" i="10"/>
  <c r="O70" i="10"/>
  <c r="O66" i="10"/>
  <c r="O62" i="10"/>
  <c r="O58" i="10"/>
  <c r="O54" i="10"/>
  <c r="O50" i="10"/>
  <c r="O46" i="10"/>
  <c r="O42" i="10"/>
  <c r="O38" i="10"/>
  <c r="O34" i="10"/>
  <c r="O120" i="10"/>
  <c r="O112" i="10"/>
  <c r="O104" i="10"/>
  <c r="O96" i="10"/>
  <c r="O88" i="10"/>
  <c r="O80" i="10"/>
  <c r="O72" i="10"/>
  <c r="O64" i="10"/>
  <c r="O56" i="10"/>
  <c r="O48" i="10"/>
  <c r="O40" i="10"/>
  <c r="O32" i="10"/>
  <c r="O26" i="10"/>
  <c r="O21" i="10"/>
  <c r="O16" i="10"/>
  <c r="O10" i="10"/>
  <c r="O125" i="10"/>
  <c r="O117" i="10"/>
  <c r="O109" i="10"/>
  <c r="O101" i="10"/>
  <c r="O93" i="10"/>
  <c r="O85" i="10"/>
  <c r="O77" i="10"/>
  <c r="O69" i="10"/>
  <c r="O61" i="10"/>
  <c r="O53" i="10"/>
  <c r="O45" i="10"/>
  <c r="O37" i="10"/>
  <c r="O30" i="10"/>
  <c r="O25" i="10"/>
  <c r="O20" i="10"/>
  <c r="O14" i="10"/>
  <c r="O9" i="10"/>
  <c r="O124" i="10"/>
  <c r="O116" i="10"/>
  <c r="O108" i="10"/>
  <c r="O100" i="10"/>
  <c r="O92" i="10"/>
  <c r="O84" i="10"/>
  <c r="O121" i="10"/>
  <c r="O89" i="10"/>
  <c r="O68" i="10"/>
  <c r="O52" i="10"/>
  <c r="O36" i="10"/>
  <c r="O24" i="10"/>
  <c r="O13" i="10"/>
  <c r="O105" i="10"/>
  <c r="O60" i="10"/>
  <c r="O8" i="10"/>
  <c r="O97" i="10"/>
  <c r="O57" i="10"/>
  <c r="O28" i="10"/>
  <c r="O113" i="10"/>
  <c r="O81" i="10"/>
  <c r="O65" i="10"/>
  <c r="O49" i="10"/>
  <c r="O33" i="10"/>
  <c r="O22" i="10"/>
  <c r="O12" i="10"/>
  <c r="O76" i="10"/>
  <c r="O44" i="10"/>
  <c r="O29" i="10"/>
  <c r="O18" i="10"/>
  <c r="O73" i="10"/>
  <c r="O41" i="10"/>
  <c r="O17" i="10"/>
  <c r="N5" i="10"/>
  <c r="B5" i="10"/>
  <c r="B4" i="7" l="1"/>
  <c r="B8" i="7" s="1"/>
  <c r="L23" i="7"/>
  <c r="B6" i="10"/>
  <c r="L112" i="7"/>
  <c r="L95" i="7"/>
  <c r="L69" i="7"/>
  <c r="L111" i="7"/>
  <c r="L94" i="7"/>
  <c r="L63" i="7"/>
  <c r="L126" i="7"/>
  <c r="L110" i="7"/>
  <c r="L91" i="7"/>
  <c r="L62" i="7"/>
  <c r="L109" i="7"/>
  <c r="L61" i="7"/>
  <c r="L107" i="7"/>
  <c r="L83" i="7"/>
  <c r="L120" i="7"/>
  <c r="L119" i="7"/>
  <c r="L102" i="7"/>
  <c r="L77" i="7"/>
  <c r="L38" i="7"/>
  <c r="L127" i="7"/>
  <c r="L125" i="7"/>
  <c r="L87" i="7"/>
  <c r="L123" i="7"/>
  <c r="L55" i="7"/>
  <c r="L103" i="7"/>
  <c r="L80" i="7"/>
  <c r="L45" i="7"/>
  <c r="L117" i="7"/>
  <c r="L96" i="7"/>
  <c r="L72" i="7"/>
  <c r="L78" i="7"/>
  <c r="L46" i="7"/>
  <c r="L44" i="7"/>
  <c r="L36" i="7"/>
  <c r="L88" i="7"/>
  <c r="L75" i="7"/>
  <c r="L56" i="7"/>
  <c r="L37" i="7"/>
  <c r="L115" i="7"/>
  <c r="L101" i="7"/>
  <c r="L86" i="7"/>
  <c r="L71" i="7"/>
  <c r="L54" i="7"/>
  <c r="L35" i="7"/>
  <c r="L99" i="7"/>
  <c r="L85" i="7"/>
  <c r="L70" i="7"/>
  <c r="L53" i="7"/>
  <c r="L118" i="7"/>
  <c r="L104" i="7"/>
  <c r="L93" i="7"/>
  <c r="L79" i="7"/>
  <c r="L64" i="7"/>
  <c r="L48" i="7"/>
  <c r="L124" i="7"/>
  <c r="L116" i="7"/>
  <c r="L108" i="7"/>
  <c r="L100" i="7"/>
  <c r="L92" i="7"/>
  <c r="L84" i="7"/>
  <c r="L76" i="7"/>
  <c r="L68" i="7"/>
  <c r="L60" i="7"/>
  <c r="L52" i="7"/>
  <c r="L43" i="7"/>
  <c r="L34" i="7"/>
  <c r="L67" i="7"/>
  <c r="L59" i="7"/>
  <c r="L51" i="7"/>
  <c r="L42" i="7"/>
  <c r="L33" i="7"/>
  <c r="L122" i="7"/>
  <c r="L114" i="7"/>
  <c r="L106" i="7"/>
  <c r="L98" i="7"/>
  <c r="L90" i="7"/>
  <c r="L82" i="7"/>
  <c r="L74" i="7"/>
  <c r="L66" i="7"/>
  <c r="L58" i="7"/>
  <c r="L50" i="7"/>
  <c r="L41" i="7"/>
  <c r="L27" i="7"/>
  <c r="L121" i="7"/>
  <c r="L113" i="7"/>
  <c r="L105" i="7"/>
  <c r="L97" i="7"/>
  <c r="L89" i="7"/>
  <c r="L81" i="7"/>
  <c r="L73" i="7"/>
  <c r="L65" i="7"/>
  <c r="L57" i="7"/>
  <c r="L49" i="7"/>
  <c r="L40" i="7"/>
  <c r="L47" i="7"/>
  <c r="L39" i="7"/>
  <c r="L32" i="7"/>
  <c r="L24" i="7"/>
  <c r="L31" i="7"/>
  <c r="L28" i="7"/>
  <c r="L30" i="7"/>
  <c r="L26" i="7"/>
  <c r="L22" i="7"/>
  <c r="L29" i="7"/>
  <c r="L25" i="7"/>
  <c r="L21" i="7"/>
  <c r="L17" i="7"/>
  <c r="L15" i="7"/>
  <c r="L19" i="7"/>
  <c r="L14" i="7"/>
  <c r="L18" i="7"/>
  <c r="L11" i="7"/>
  <c r="L10" i="7"/>
  <c r="M6" i="7"/>
  <c r="L13" i="7"/>
  <c r="L9" i="7"/>
  <c r="K5" i="7"/>
  <c r="L20" i="7"/>
  <c r="L16" i="7"/>
  <c r="L12" i="7"/>
  <c r="L8" i="7"/>
  <c r="L7" i="7"/>
  <c r="J5" i="7"/>
  <c r="B5" i="7" l="1"/>
  <c r="C4" i="7"/>
  <c r="D8" i="7" s="1"/>
  <c r="M23" i="7"/>
  <c r="M86" i="7"/>
  <c r="M71" i="7"/>
  <c r="M53" i="7"/>
  <c r="M33" i="7"/>
  <c r="M118" i="7"/>
  <c r="M104" i="7"/>
  <c r="M69" i="7"/>
  <c r="M116" i="7"/>
  <c r="M47" i="7"/>
  <c r="M127" i="7"/>
  <c r="M113" i="7"/>
  <c r="M96" i="7"/>
  <c r="M81" i="7"/>
  <c r="M64" i="7"/>
  <c r="M46" i="7"/>
  <c r="M29" i="7"/>
  <c r="M117" i="7"/>
  <c r="M32" i="7"/>
  <c r="M68" i="7"/>
  <c r="M95" i="7"/>
  <c r="M45" i="7"/>
  <c r="M94" i="7"/>
  <c r="M61" i="7"/>
  <c r="M40" i="7"/>
  <c r="M17" i="7"/>
  <c r="M101" i="7"/>
  <c r="M49" i="7"/>
  <c r="M97" i="7"/>
  <c r="M31" i="7"/>
  <c r="M110" i="7"/>
  <c r="M62" i="7"/>
  <c r="M121" i="7"/>
  <c r="M109" i="7"/>
  <c r="M77" i="7"/>
  <c r="M120" i="7"/>
  <c r="M108" i="7"/>
  <c r="M93" i="7"/>
  <c r="M73" i="7"/>
  <c r="M56" i="7"/>
  <c r="M37" i="7"/>
  <c r="M10" i="7"/>
  <c r="M85" i="7"/>
  <c r="M84" i="7"/>
  <c r="M126" i="7"/>
  <c r="M79" i="7"/>
  <c r="M22" i="7"/>
  <c r="M119" i="7"/>
  <c r="M105" i="7"/>
  <c r="M88" i="7"/>
  <c r="M72" i="7"/>
  <c r="M55" i="7"/>
  <c r="M36" i="7"/>
  <c r="M20" i="7"/>
  <c r="M57" i="7"/>
  <c r="M44" i="7"/>
  <c r="M103" i="7"/>
  <c r="M89" i="7"/>
  <c r="M78" i="7"/>
  <c r="M65" i="7"/>
  <c r="M54" i="7"/>
  <c r="M41" i="7"/>
  <c r="M30" i="7"/>
  <c r="M11" i="7"/>
  <c r="M125" i="7"/>
  <c r="M111" i="7"/>
  <c r="M100" i="7"/>
  <c r="M87" i="7"/>
  <c r="M76" i="7"/>
  <c r="M63" i="7"/>
  <c r="M52" i="7"/>
  <c r="M39" i="7"/>
  <c r="M25" i="7"/>
  <c r="J6" i="7"/>
  <c r="M24" i="7"/>
  <c r="M21" i="7"/>
  <c r="M8" i="7"/>
  <c r="M124" i="7"/>
  <c r="M112" i="7"/>
  <c r="M102" i="7"/>
  <c r="M92" i="7"/>
  <c r="M80" i="7"/>
  <c r="M70" i="7"/>
  <c r="M60" i="7"/>
  <c r="M48" i="7"/>
  <c r="M38" i="7"/>
  <c r="M28" i="7"/>
  <c r="M15" i="7"/>
  <c r="M14" i="7"/>
  <c r="M13" i="7"/>
  <c r="M123" i="7"/>
  <c r="M115" i="7"/>
  <c r="M107" i="7"/>
  <c r="M99" i="7"/>
  <c r="M91" i="7"/>
  <c r="M83" i="7"/>
  <c r="M75" i="7"/>
  <c r="M67" i="7"/>
  <c r="M59" i="7"/>
  <c r="M51" i="7"/>
  <c r="M43" i="7"/>
  <c r="M35" i="7"/>
  <c r="M27" i="7"/>
  <c r="M19" i="7"/>
  <c r="M9" i="7"/>
  <c r="M122" i="7"/>
  <c r="M114" i="7"/>
  <c r="M106" i="7"/>
  <c r="M98" i="7"/>
  <c r="M90" i="7"/>
  <c r="M82" i="7"/>
  <c r="M74" i="7"/>
  <c r="M66" i="7"/>
  <c r="M58" i="7"/>
  <c r="M50" i="7"/>
  <c r="M42" i="7"/>
  <c r="M34" i="7"/>
  <c r="M26" i="7"/>
  <c r="M18" i="7"/>
  <c r="M7" i="7"/>
  <c r="M16" i="7"/>
  <c r="M12" i="7"/>
  <c r="Q5" i="7"/>
  <c r="K6" i="7"/>
  <c r="B9" i="10"/>
  <c r="D19" i="12" s="1"/>
  <c r="E11" i="8" s="1"/>
  <c r="Q7" i="7" l="1"/>
  <c r="Q23" i="7"/>
  <c r="Q98" i="7"/>
  <c r="Q94" i="7"/>
  <c r="Q82" i="7"/>
  <c r="Q57" i="7"/>
  <c r="Q41" i="7"/>
  <c r="Q50" i="7"/>
  <c r="O5" i="7"/>
  <c r="Q126" i="7"/>
  <c r="Q121" i="7"/>
  <c r="Q78" i="7"/>
  <c r="Q34" i="7"/>
  <c r="Q81" i="7"/>
  <c r="Q73" i="7"/>
  <c r="Q105" i="7"/>
  <c r="Q62" i="7"/>
  <c r="Q16" i="7"/>
  <c r="Q122" i="7"/>
  <c r="Q38" i="7"/>
  <c r="Q114" i="7"/>
  <c r="Q30" i="7"/>
  <c r="Q102" i="7"/>
  <c r="Q58" i="7"/>
  <c r="Q8" i="7"/>
  <c r="Q118" i="7"/>
  <c r="Q97" i="7"/>
  <c r="Q74" i="7"/>
  <c r="Q54" i="7"/>
  <c r="Q33" i="7"/>
  <c r="Q26" i="7"/>
  <c r="Q110" i="7"/>
  <c r="Q66" i="7"/>
  <c r="Q46" i="7"/>
  <c r="Q25" i="7"/>
  <c r="Q113" i="7"/>
  <c r="Q90" i="7"/>
  <c r="Q70" i="7"/>
  <c r="Q49" i="7"/>
  <c r="Q89" i="7"/>
  <c r="Q106" i="7"/>
  <c r="Q86" i="7"/>
  <c r="Q65" i="7"/>
  <c r="Q42" i="7"/>
  <c r="Q17" i="7"/>
  <c r="Q120" i="7"/>
  <c r="Q112" i="7"/>
  <c r="Q104" i="7"/>
  <c r="Q96" i="7"/>
  <c r="Q88" i="7"/>
  <c r="Q80" i="7"/>
  <c r="Q72" i="7"/>
  <c r="Q64" i="7"/>
  <c r="Q56" i="7"/>
  <c r="Q48" i="7"/>
  <c r="Q40" i="7"/>
  <c r="Q32" i="7"/>
  <c r="Q24" i="7"/>
  <c r="Q14" i="7"/>
  <c r="R6" i="7"/>
  <c r="Q127" i="7"/>
  <c r="Q119" i="7"/>
  <c r="Q111" i="7"/>
  <c r="Q103" i="7"/>
  <c r="Q95" i="7"/>
  <c r="Q87" i="7"/>
  <c r="Q79" i="7"/>
  <c r="Q71" i="7"/>
  <c r="Q63" i="7"/>
  <c r="Q55" i="7"/>
  <c r="Q47" i="7"/>
  <c r="Q39" i="7"/>
  <c r="Q31" i="7"/>
  <c r="Q22" i="7"/>
  <c r="Q13" i="7"/>
  <c r="Q21" i="7"/>
  <c r="Q12" i="7"/>
  <c r="Q117" i="7"/>
  <c r="Q101" i="7"/>
  <c r="Q85" i="7"/>
  <c r="Q69" i="7"/>
  <c r="Q53" i="7"/>
  <c r="Q37" i="7"/>
  <c r="Q20" i="7"/>
  <c r="Q11" i="7"/>
  <c r="Q124" i="7"/>
  <c r="Q116" i="7"/>
  <c r="Q108" i="7"/>
  <c r="Q100" i="7"/>
  <c r="Q92" i="7"/>
  <c r="Q84" i="7"/>
  <c r="Q76" i="7"/>
  <c r="Q68" i="7"/>
  <c r="Q60" i="7"/>
  <c r="Q52" i="7"/>
  <c r="Q44" i="7"/>
  <c r="Q36" i="7"/>
  <c r="Q28" i="7"/>
  <c r="Q19" i="7"/>
  <c r="Q10" i="7"/>
  <c r="Q125" i="7"/>
  <c r="Q109" i="7"/>
  <c r="Q93" i="7"/>
  <c r="Q77" i="7"/>
  <c r="Q61" i="7"/>
  <c r="Q45" i="7"/>
  <c r="Q29" i="7"/>
  <c r="Q123" i="7"/>
  <c r="Q115" i="7"/>
  <c r="Q107" i="7"/>
  <c r="Q99" i="7"/>
  <c r="Q91" i="7"/>
  <c r="Q83" i="7"/>
  <c r="Q75" i="7"/>
  <c r="Q67" i="7"/>
  <c r="Q59" i="7"/>
  <c r="Q51" i="7"/>
  <c r="Q43" i="7"/>
  <c r="Q35" i="7"/>
  <c r="Q27" i="7"/>
  <c r="Q18" i="7"/>
  <c r="Q9" i="7"/>
  <c r="C5" i="7"/>
  <c r="Q15" i="7"/>
  <c r="P5" i="7"/>
  <c r="D4" i="7" l="1"/>
  <c r="R23" i="7"/>
  <c r="R74" i="7"/>
  <c r="R122" i="7"/>
  <c r="R34" i="7"/>
  <c r="R113" i="7"/>
  <c r="R73" i="7"/>
  <c r="R33" i="7"/>
  <c r="R106" i="7"/>
  <c r="R26" i="7"/>
  <c r="R65" i="7"/>
  <c r="R98" i="7"/>
  <c r="R58" i="7"/>
  <c r="R10" i="7"/>
  <c r="R97" i="7"/>
  <c r="R49" i="7"/>
  <c r="R9" i="7"/>
  <c r="R66" i="7"/>
  <c r="R105" i="7"/>
  <c r="R17" i="7"/>
  <c r="R90" i="7"/>
  <c r="R42" i="7"/>
  <c r="R81" i="7"/>
  <c r="R41" i="7"/>
  <c r="C6" i="7"/>
  <c r="B9" i="7" s="1"/>
  <c r="R121" i="7"/>
  <c r="R89" i="7"/>
  <c r="R57" i="7"/>
  <c r="R25" i="7"/>
  <c r="R114" i="7"/>
  <c r="R82" i="7"/>
  <c r="R50" i="7"/>
  <c r="R18" i="7"/>
  <c r="R127" i="7"/>
  <c r="R119" i="7"/>
  <c r="R111" i="7"/>
  <c r="R103" i="7"/>
  <c r="R95" i="7"/>
  <c r="R87" i="7"/>
  <c r="R79" i="7"/>
  <c r="R71" i="7"/>
  <c r="R63" i="7"/>
  <c r="R55" i="7"/>
  <c r="R47" i="7"/>
  <c r="R39" i="7"/>
  <c r="R31" i="7"/>
  <c r="R15" i="7"/>
  <c r="O6" i="7"/>
  <c r="R112" i="7"/>
  <c r="R96" i="7"/>
  <c r="R80" i="7"/>
  <c r="R64" i="7"/>
  <c r="R48" i="7"/>
  <c r="R32" i="7"/>
  <c r="R24" i="7"/>
  <c r="R7" i="7"/>
  <c r="R118" i="7"/>
  <c r="R102" i="7"/>
  <c r="R94" i="7"/>
  <c r="R86" i="7"/>
  <c r="R78" i="7"/>
  <c r="R70" i="7"/>
  <c r="R62" i="7"/>
  <c r="R54" i="7"/>
  <c r="R46" i="7"/>
  <c r="R38" i="7"/>
  <c r="R30" i="7"/>
  <c r="R22" i="7"/>
  <c r="R14" i="7"/>
  <c r="P6" i="7"/>
  <c r="R125" i="7"/>
  <c r="R117" i="7"/>
  <c r="R109" i="7"/>
  <c r="R101" i="7"/>
  <c r="R93" i="7"/>
  <c r="R85" i="7"/>
  <c r="R77" i="7"/>
  <c r="R69" i="7"/>
  <c r="R61" i="7"/>
  <c r="R53" i="7"/>
  <c r="R45" i="7"/>
  <c r="R37" i="7"/>
  <c r="R29" i="7"/>
  <c r="R21" i="7"/>
  <c r="R13" i="7"/>
  <c r="R8" i="7"/>
  <c r="R120" i="7"/>
  <c r="R104" i="7"/>
  <c r="R88" i="7"/>
  <c r="R72" i="7"/>
  <c r="R56" i="7"/>
  <c r="R40" i="7"/>
  <c r="R16" i="7"/>
  <c r="R126" i="7"/>
  <c r="R110" i="7"/>
  <c r="R124" i="7"/>
  <c r="R116" i="7"/>
  <c r="R108" i="7"/>
  <c r="R100" i="7"/>
  <c r="R92" i="7"/>
  <c r="R84" i="7"/>
  <c r="R76" i="7"/>
  <c r="R68" i="7"/>
  <c r="R60" i="7"/>
  <c r="R52" i="7"/>
  <c r="R44" i="7"/>
  <c r="R36" i="7"/>
  <c r="R28" i="7"/>
  <c r="R20" i="7"/>
  <c r="R12" i="7"/>
  <c r="R123" i="7"/>
  <c r="R115" i="7"/>
  <c r="R107" i="7"/>
  <c r="R99" i="7"/>
  <c r="R91" i="7"/>
  <c r="R83" i="7"/>
  <c r="R75" i="7"/>
  <c r="R67" i="7"/>
  <c r="R59" i="7"/>
  <c r="R51" i="7"/>
  <c r="R43" i="7"/>
  <c r="R35" i="7"/>
  <c r="R27" i="7"/>
  <c r="R19" i="7"/>
  <c r="R11" i="7"/>
  <c r="D6" i="7" l="1"/>
  <c r="D9" i="7" s="1"/>
  <c r="C11" i="7" s="1"/>
  <c r="B10" i="12" l="1"/>
  <c r="E17" i="1"/>
</calcChain>
</file>

<file path=xl/sharedStrings.xml><?xml version="1.0" encoding="utf-8"?>
<sst xmlns="http://schemas.openxmlformats.org/spreadsheetml/2006/main" count="249" uniqueCount="148">
  <si>
    <t>Name</t>
  </si>
  <si>
    <t>John Doe</t>
  </si>
  <si>
    <t>Mortality:</t>
  </si>
  <si>
    <t>Select:</t>
  </si>
  <si>
    <t>Current age</t>
  </si>
  <si>
    <t>Deferral age</t>
  </si>
  <si>
    <t>Ultimate:</t>
  </si>
  <si>
    <t>Age</t>
  </si>
  <si>
    <t>qx</t>
  </si>
  <si>
    <t>px</t>
  </si>
  <si>
    <t>Unreduced retirement age</t>
  </si>
  <si>
    <t>Down</t>
  </si>
  <si>
    <t>Up</t>
  </si>
  <si>
    <t xml:space="preserve">1. </t>
  </si>
  <si>
    <t>a.</t>
  </si>
  <si>
    <t>b.</t>
  </si>
  <si>
    <t>2.</t>
  </si>
  <si>
    <t>3.</t>
  </si>
  <si>
    <t xml:space="preserve"> </t>
  </si>
  <si>
    <t>Age at Benefit Transfer Date (BTD)</t>
  </si>
  <si>
    <t>ERA for XRA calculation (later of 55, item 3a, and age at BTD)</t>
  </si>
  <si>
    <t xml:space="preserve">Expected Retirement Age (XRA) per PBGC regulation - </t>
  </si>
  <si>
    <t>URA for XRA calculation (later of 55, item 3b, item 3a, and age at BTD)</t>
  </si>
  <si>
    <r>
      <t xml:space="preserve">Calculations - </t>
    </r>
    <r>
      <rPr>
        <sz val="10"/>
        <color rgb="FFFF0000"/>
        <rFont val="Arial"/>
        <family val="2"/>
      </rPr>
      <t>eventually, we can move these somewhere behind the scenes</t>
    </r>
  </si>
  <si>
    <t>c.</t>
  </si>
  <si>
    <t>Jane Smith</t>
  </si>
  <si>
    <t>PV factor</t>
  </si>
  <si>
    <t/>
  </si>
  <si>
    <t>with "4-way" interpolation for fractional ages</t>
  </si>
  <si>
    <t>XRA =</t>
  </si>
  <si>
    <t>Participant's earliest retirement age at valuation date</t>
  </si>
  <si>
    <r>
      <t xml:space="preserve">Table II-C, Expected Retirement Ages for Individuals in the </t>
    </r>
    <r>
      <rPr>
        <b/>
        <sz val="12"/>
        <color theme="1"/>
        <rFont val="Arial"/>
        <family val="2"/>
      </rPr>
      <t>HIGH</t>
    </r>
    <r>
      <rPr>
        <b/>
        <sz val="10"/>
        <color theme="1"/>
        <rFont val="Arial"/>
        <family val="2"/>
      </rPr>
      <t xml:space="preserve"> Category</t>
    </r>
  </si>
  <si>
    <t>AnnuityFactor:</t>
  </si>
  <si>
    <t>(annual SLA)</t>
  </si>
  <si>
    <t>Annual SLA Annuity Factor</t>
  </si>
  <si>
    <t>AnnuFact</t>
  </si>
  <si>
    <t>Source:</t>
  </si>
  <si>
    <t>http://www.pbgc.gov/Documents/High-XRA-table.xlsx</t>
  </si>
  <si>
    <t>Up2</t>
  </si>
  <si>
    <t>rounded</t>
  </si>
  <si>
    <t>linear interpolation for fractional ages</t>
  </si>
  <si>
    <t>Survival</t>
  </si>
  <si>
    <t>Interest</t>
  </si>
  <si>
    <t>Discount</t>
  </si>
  <si>
    <t>rounded:</t>
  </si>
  <si>
    <t>Interpolated Factor:</t>
  </si>
  <si>
    <t>Select period interest rate:</t>
  </si>
  <si>
    <t>Select period:</t>
  </si>
  <si>
    <t>Ultimate interest rate:</t>
  </si>
  <si>
    <t xml:space="preserve">c. </t>
  </si>
  <si>
    <t>d.</t>
  </si>
  <si>
    <t>Before RBD Calculations</t>
  </si>
  <si>
    <t>After RBD Calculations</t>
  </si>
  <si>
    <t xml:space="preserve">Calculations </t>
  </si>
  <si>
    <t>Present Value of Accrued Benefit using PBGC Missing Participant Assumptions</t>
  </si>
  <si>
    <t>Participants who have Already Reached Normal Retirement Age</t>
  </si>
  <si>
    <t>1.</t>
  </si>
  <si>
    <t>4.</t>
  </si>
  <si>
    <t>5.</t>
  </si>
  <si>
    <t>Present value of participant's accrued benefit determined using PBGC missing participant assumptions</t>
  </si>
  <si>
    <t>Participants who are not past Normal Retirement Age</t>
  </si>
  <si>
    <t>Age at benefit determination date</t>
  </si>
  <si>
    <t>Additional information needed to complete calculation</t>
  </si>
  <si>
    <t>Normal retirement date (NRD) per plan provisions*</t>
  </si>
  <si>
    <t>Benefit determination date</t>
  </si>
  <si>
    <t>Missing participant information</t>
  </si>
  <si>
    <t>In addition to the amount shown above, the benefit transfer amount includes the accumulated value of the amount reported in item 3 above from the participant's normal retirement date to the benefit determination date.  See Appendix 3 of filing instructions for details about how to do this calculation.</t>
  </si>
  <si>
    <t>rounded age in complete calendar months to nearest integer</t>
  </si>
  <si>
    <t>--&gt;</t>
  </si>
  <si>
    <t>Instructions for using the “Category 2 PV Calculator”</t>
  </si>
  <si>
    <t>Overview</t>
  </si>
  <si>
    <t xml:space="preserve"> ●    </t>
  </si>
  <si>
    <t>The missing participant has already received benefits from the plan (i.e., a “pay-status” participant);</t>
  </si>
  <si>
    <t xml:space="preserve">Click on the tab labeled “Before NRA” if the benefit determination date (BDD) is before the participant’s normal retirement date. </t>
  </si>
  <si>
    <t>Reminder - For participants past NRA, the benefit transfer amount has two components:</t>
  </si>
  <si>
    <t>The present value of the NRA benefit as of the benefit determination date, plus</t>
  </si>
  <si>
    <t>For participants past normal retirement age (NRA), the PBGC missing participant assumptions require valuing the straight life annuity payment form that would have been payable had benefits commenced at NRA. Two additional data items are needed to do this calculation:</t>
  </si>
  <si>
    <t>Once you enter those two data items, the spreadsheet will calculate and display the present value of the NRA benefit.</t>
  </si>
  <si>
    <t>Earliest PBGC retirement age</t>
  </si>
  <si>
    <t>Unreduced benefits</t>
  </si>
  <si>
    <t>Reduced benefits</t>
  </si>
  <si>
    <t>The missing participant is deceased and the person entitled to benefits is the beneficiary; or</t>
  </si>
  <si>
    <r>
      <t xml:space="preserve">For example, consider a plan under which participants with 10 years of service can start receiving benefits as early as age 55 and participants with fewer than 10 years of service must wait until age 62 to start receiving benefits.  </t>
    </r>
    <r>
      <rPr>
        <sz val="10"/>
        <color rgb="FF00B050"/>
        <rFont val="Arial"/>
        <family val="2"/>
      </rPr>
      <t/>
    </r>
  </si>
  <si>
    <t xml:space="preserve">Click on the tab labeled “After NRA” if benefit determination date (BDD) is on or after the participant’s normal retirement date. </t>
  </si>
  <si>
    <t>On "AnnuFact_After_NRD" sheet:</t>
  </si>
  <si>
    <t>On "AnnuFact_Before_NRD" sheet:</t>
  </si>
  <si>
    <t>On "Before NRA" sheet:</t>
  </si>
  <si>
    <t>Annual Update Instructions for:</t>
  </si>
  <si>
    <t>On "After NRA" sheet:</t>
  </si>
  <si>
    <t>Mortality: ERISA 4050 table for:</t>
  </si>
  <si>
    <t>Annuity Factor assumptions (use 1rst qtr for whole year):</t>
  </si>
  <si>
    <t>25 years</t>
  </si>
  <si>
    <t>Save a copy and append "- for Posting" (instead of "- for Internal Purposes"), then set password and sheet visibility as follows:</t>
  </si>
  <si>
    <t xml:space="preserve">The missing distributee is an alternate payee entitled to a benefit under a Qualified Domestic Relations Order. </t>
  </si>
  <si>
    <t>Regardless of whether the missing participant’s NRA is before or after the benefit determination date, you will first need to enter some basic information (e.g., name, birth date, benefit determination date).  The rest of the data that needs to be entered depends on whether you’re doing a “Before NRA” calculation or an “After NRA” calculation.</t>
  </si>
  <si>
    <r>
      <t xml:space="preserve">Item 3.a. — Enter the youngest age the participant could have started receiving </t>
    </r>
    <r>
      <rPr>
        <u/>
        <sz val="10"/>
        <rFont val="Arial"/>
        <family val="2"/>
      </rPr>
      <t>unreduced</t>
    </r>
    <r>
      <rPr>
        <sz val="10"/>
        <rFont val="Arial"/>
        <family val="2"/>
      </rPr>
      <t xml:space="preserve"> benefits under the terms of the plan rounded to the nearest integral age (i.e., nearest whole number). </t>
    </r>
  </si>
  <si>
    <r>
      <t xml:space="preserve">Item 3.b. — Enter the youngest age the participant could have started receiving </t>
    </r>
    <r>
      <rPr>
        <u/>
        <sz val="10"/>
        <rFont val="Arial"/>
        <family val="2"/>
      </rPr>
      <t>reduced</t>
    </r>
    <r>
      <rPr>
        <sz val="10"/>
        <rFont val="Arial"/>
        <family val="2"/>
      </rPr>
      <t xml:space="preserve"> benefits under the terms of the plan, rounded to the nearest integral age.  </t>
    </r>
  </si>
  <si>
    <t>Additional data for “Before NRA” calculations</t>
  </si>
  <si>
    <t xml:space="preserve"> -  If the missing participant had 12 years of service when he/she terminated employment, enter age 55.  </t>
  </si>
  <si>
    <t xml:space="preserve"> -  If the missing participant had 8 years of service when he/she terminated employment, enter age 62.  </t>
  </si>
  <si>
    <t xml:space="preserve">If the plan does not provide for reduced early retirement benefits, or if the participant was not eligible for a reduced early retirement benefit, enter the youngest age for unreduced benefits (i.e., the age entered in line 3.a.).  </t>
  </si>
  <si>
    <t>Once ages are entered in items 3.a. and 3.b., the spreadsheet will calculate and display the participant’s "PBGC early retirement date" (solely for illustrative purposes) and XRA.</t>
  </si>
  <si>
    <t>Additional data for “After NRA” calculations</t>
  </si>
  <si>
    <r>
      <t>Item 2d. -</t>
    </r>
    <r>
      <rPr>
        <sz val="10"/>
        <color rgb="FFFF0000"/>
        <rFont val="Arial"/>
        <family val="2"/>
      </rPr>
      <t xml:space="preserve"> </t>
    </r>
    <r>
      <rPr>
        <sz val="10"/>
        <rFont val="Arial"/>
        <family val="2"/>
      </rPr>
      <t>The participant’s normal retirement date, under the terms of the plan, and</t>
    </r>
  </si>
  <si>
    <r>
      <t>Item 3. -</t>
    </r>
    <r>
      <rPr>
        <sz val="10"/>
        <color rgb="FFFF0000"/>
        <rFont val="Arial"/>
        <family val="2"/>
      </rPr>
      <t xml:space="preserve"> </t>
    </r>
    <r>
      <rPr>
        <sz val="10"/>
        <rFont val="Arial"/>
        <family val="2"/>
      </rPr>
      <t xml:space="preserve">The monthly benefit, payable as a single life annuity, that the participant would have received had he elected that payment form and chose to commence payments on his normal retirement date. </t>
    </r>
  </si>
  <si>
    <t>The accumulated value of payments that would have been made from NRA to the benefit determination date had the participant commenced payments in straight life annuity payment form beginning at NRA.</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</si>
  <si>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cannot be altered.</t>
    </r>
  </si>
  <si>
    <t>Birth date</t>
  </si>
  <si>
    <t>Had the plan not terminated, youngest age the participant could have started receiving;</t>
  </si>
  <si>
    <t>Participant's PBGC expected retirement age (XRA) - calculated based on information entered in item 3.</t>
  </si>
  <si>
    <t>Monthly benefit, payable as a single life annuity assuming benefits begin at the XRA shown in item 4.b.</t>
  </si>
  <si>
    <r>
      <t xml:space="preserve">Please read the instructions before entering information into this spreadsheet. Enter actual information for all items shown in </t>
    </r>
    <r>
      <rPr>
        <b/>
        <i/>
        <sz val="12"/>
        <color rgb="FF0000FF"/>
        <rFont val="Arial"/>
        <family val="2"/>
      </rPr>
      <t>bold blue italics</t>
    </r>
    <r>
      <rPr>
        <sz val="12"/>
        <rFont val="Arial"/>
        <family val="2"/>
      </rPr>
      <t>. All other items shown are calculated items that can not be altered.</t>
    </r>
  </si>
  <si>
    <t xml:space="preserve">* If the participant accrued benefits after NRD, the date benefit accruals ceased replaces NRD in items 2.d. and 3.  </t>
  </si>
  <si>
    <t xml:space="preserve">In general, this is the participant's normal retirement age (e.g., typically age 65).  However, if the missing participant was (or will be) eligible to receive unreduced benefits at an earlier age (e.g., after completing 30 years of service, or after attaining age 60 and completing 10 years of service), enter the missing participant's age on that date.  </t>
  </si>
  <si>
    <t>Check</t>
  </si>
  <si>
    <t>Notes:</t>
  </si>
  <si>
    <t>Updated</t>
  </si>
  <si>
    <t>Reviewed</t>
  </si>
  <si>
    <t>How To Use This Workbook</t>
  </si>
  <si>
    <t xml:space="preserve">This workbook is set up to do the Category 2 present value calculation for one missing participant at a time.  It is pre-populated with data for a hypothetical participant. </t>
  </si>
  <si>
    <t xml:space="preserve">This workbook is designed to assist plan administrators with calculating how much money to transfer to PBGC on behalf of a Missing Participant in a terminating Defined Benefit Plan with a non de minimis benefit.  In general, that means a benefit with a present value, determined using the plan’s lump sum assumptions and methods, of more than $5,000.  </t>
  </si>
  <si>
    <t>This Category 2 PV Calculator workbook calculates the present value using PBGC’s “missing participant assumptions”.  Before using this workbook, be sure to review the “Determining Benefit Transfer Amounts” section of whichever set of instructions is applicable to your plan to be sure these assumptions apply.</t>
  </si>
  <si>
    <t>This workbook works for most, but not all missing participants.  It can not be used to perform the Category 2 PV calculation if:</t>
  </si>
  <si>
    <r>
      <t xml:space="preserve">To use the workbook, replace the information shown in </t>
    </r>
    <r>
      <rPr>
        <b/>
        <i/>
        <sz val="11"/>
        <color rgb="FF0000FF"/>
        <rFont val="Calibri"/>
        <family val="2"/>
        <scheme val="minor"/>
      </rPr>
      <t>bold blue italics</t>
    </r>
    <r>
      <rPr>
        <sz val="10"/>
        <rFont val="Arial"/>
        <family val="2"/>
      </rPr>
      <t xml:space="preserve"> with the actual information related to the participant for whom you’re doing the calculation.  Data shown in black are formulas and will automatically change when you replace the hypothetical data with actual data.</t>
    </r>
  </si>
  <si>
    <t xml:space="preserve">Because different rules apply depending on whether the participant has (or has not) reached normal retirement age (“NRA”), the workbook has two tabs, one for each type of calculation:   </t>
  </si>
  <si>
    <t xml:space="preserve">For these participants, the PBGC missing participant assumptions provide that the present value is determined assuming the participant commences payment at a specified future retirement age, called the “expected retirement age” or XRA.  You will need to enter two pieces of information about when the participant could have started receiving benefits under the terms of the plan for the workbook to calculate the XRA. </t>
  </si>
  <si>
    <t xml:space="preserve">Next, you will need to determine the monthly benefit, payable as a single life annuity, that the participant would receive if he elected that payment form and chose to have payments commence on his/her XRA.  This amount must reflect any applicable reduction for early retirement.  Once that amount is entered, the present value will be displayed. </t>
  </si>
  <si>
    <t xml:space="preserve">The Missing Participant's PV Calculator workbook can be used only for item (1) above.  Information about how to do the accumulation portion of the calculation is available in the "Additional tools" section of  the Missing Participants webpage.  </t>
  </si>
  <si>
    <r>
      <t>Make sure to update both the conditions (</t>
    </r>
    <r>
      <rPr>
        <b/>
        <sz val="11"/>
        <rFont val="Arial"/>
        <family val="2"/>
      </rPr>
      <t>Settings</t>
    </r>
    <r>
      <rPr>
        <sz val="11"/>
        <rFont val="Arial"/>
        <family val="2"/>
      </rPr>
      <t>) and the message (</t>
    </r>
    <r>
      <rPr>
        <b/>
        <sz val="11"/>
        <rFont val="Arial"/>
        <family val="2"/>
      </rPr>
      <t>Error Alert</t>
    </r>
    <r>
      <rPr>
        <sz val="11"/>
        <rFont val="Arial"/>
        <family val="2"/>
      </rPr>
      <t>).</t>
    </r>
  </si>
  <si>
    <t>Download a copy of last year's final worksheet from pbgc.gov</t>
  </si>
  <si>
    <t>Make all worksheet visible via the VBA editor [Developer|Visual Basic].  Select a sheet and change visibility to a -1 from drop down menu (see below).</t>
  </si>
  <si>
    <t>a. Unprotect sheet using same password from #2 above.</t>
  </si>
  <si>
    <t>Normal retirement date</t>
  </si>
  <si>
    <t>Mortality table (cells G22 to G127) updated 11/15/2021 - DH</t>
  </si>
  <si>
    <t>Mortality table (F22 to F127) updated 11/15/2021 - DH</t>
  </si>
  <si>
    <r>
      <t xml:space="preserve">b. Hide all remaining tabs </t>
    </r>
    <r>
      <rPr>
        <b/>
        <sz val="11"/>
        <color rgb="FFFF0000"/>
        <rFont val="Arial"/>
        <family val="2"/>
      </rPr>
      <t>except</t>
    </r>
    <r>
      <rPr>
        <sz val="11"/>
        <rFont val="Arial"/>
        <family val="2"/>
      </rPr>
      <t xml:space="preserve"> "Instructions", "Before NRA", and "After NRA", and the 5 "Work Areas" via the VBA Editor [Developer|Visual Basic].  Set the Visibility properties for the hidden tabs to "2 - xlSheetVeryHidden" using the VBA Editor menu (View | PropertiesWindow). Exit VBA.</t>
    </r>
  </si>
  <si>
    <t>c. Protect the workbook using "Review | Protect Workbook" using the password from #2 above.</t>
  </si>
  <si>
    <t>DH</t>
  </si>
  <si>
    <t>2022 ERISA Section 4050 (Missing Participants) Mortality Table | Pension Benefit Guaranty Corporation (pbgc.gov)</t>
  </si>
  <si>
    <t>Mortality link (cell G3) updated 12/3/2021 - DH</t>
  </si>
  <si>
    <t>Mortality link (cell F3) updated 12/3/2021 - DH</t>
  </si>
  <si>
    <t>Monthly benefit that would have been payable as a single life annuity had the
participant commenced payment at the participant's NRD*</t>
  </si>
  <si>
    <t>Present value of participant's accrued benefit using PBGC missing
participant assumptions</t>
  </si>
  <si>
    <t>Unprotect the entire workbook.  Password is saved in a text file in prior year's folder.</t>
  </si>
  <si>
    <t>MWB</t>
  </si>
  <si>
    <r>
      <t>a. Protect the first 3 tabs ("</t>
    </r>
    <r>
      <rPr>
        <sz val="11"/>
        <color rgb="FFFF0000"/>
        <rFont val="Arial"/>
        <family val="2"/>
      </rPr>
      <t>Instructions", "Before NRA", and "After NRA"</t>
    </r>
    <r>
      <rPr>
        <sz val="11"/>
        <rFont val="Arial"/>
        <family val="2"/>
      </rPr>
      <t>), (i.e. the only visible sheets to the public), using "Review | Protect Sheet" and the same password from #2 above.  Leave the 5 "Work Area" sheets unprotected and visible so that the general public can use them.</t>
    </r>
  </si>
  <si>
    <t>Work Areas</t>
  </si>
  <si>
    <t>Five unprotected "Work Area" tabs have been added to allow the user to perform any independent calculations while using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</si>
</sst>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00"/>
    <numFmt numFmtId="165" formatCode="&quot;$&quot;#,##0"/>
    <numFmt numFmtId="166" formatCode="0.000000"/>
    <numFmt numFmtId="167" formatCode="0.0000000"/>
    <numFmt numFmtId="168" formatCode="_(* #,##0.000000_);_(* \(#,##0.000000\);_(* &quot;-&quot;??_);_(@_)"/>
    <numFmt numFmtId="169" formatCode="_(* #,##0.00000_);_(* \(#,##0.00000\);_(* &quot;-&quot;??_);_(@_)"/>
    <numFmt numFmtId="170" formatCode="0.000"/>
    <numFmt numFmtId="171" formatCode="0.0000"/>
    <numFmt numFmtId="172" formatCode="0."/>
    <numFmt numFmtId="173" formatCode="_(* #,##0.0000_);_(* \(#,##0.0000\);_(* &quot;-&quot;??_);_(@_)"/>
    <numFmt numFmtId="174" formatCode="_(* #,##0_);_(* \(#,##0\);_(* &quot;-&quot;??_);_(@_)"/>
    <numFmt numFmtId="175" formatCode="#,##0.0000000"/>
  </numFmts>
  <fonts count="46" x14ac:knownFonts="1">
    <font>
      <sz val="10"/>
      <name val="Arial"/>
    </font>
    <font>
      <sz val="10"/>
      <color theme="1"/>
      <name val="Arial"/>
      <family val="2"/>
    </font>
    <font>
      <sz val="10"/>
      <color theme="1"/>
      <name val="Arial"/>
      <family val="2"/>
    </font>
    <font>
      <sz val="10"/>
      <color theme="1"/>
      <name val="Arial"/>
      <family val="2"/>
    </font>
    <font>
      <b/>
      <sz val="10"/>
      <name val="Arial"/>
      <family val="2"/>
    </font>
    <font>
      <sz val="10"/>
      <color rgb="FFFF0000"/>
      <name val="Arial"/>
      <family val="2"/>
    </font>
    <font>
      <sz val="10"/>
      <name val="Arial"/>
      <family val="2"/>
    </font>
    <font>
      <b/>
      <u/>
      <sz val="10"/>
      <name val="Arial"/>
      <family val="2"/>
    </font>
    <font>
      <sz val="10"/>
      <color rgb="FF0000FF"/>
      <name val="Arial"/>
      <family val="2"/>
    </font>
    <font>
      <u/>
      <sz val="10"/>
      <color theme="10"/>
      <name val="Arial"/>
      <family val="2"/>
    </font>
    <font>
      <sz val="11"/>
      <color theme="1"/>
      <name val="Calibri"/>
      <family val="2"/>
      <scheme val="minor"/>
    </font>
    <font>
      <sz val="10"/>
      <color rgb="FF3333FF"/>
      <name val="Arial"/>
      <family val="2"/>
    </font>
    <font>
      <sz val="10"/>
      <name val="Arial Unicode MS"/>
      <family val="2"/>
    </font>
    <font>
      <sz val="10"/>
      <color rgb="FF00B0F0"/>
      <name val="Arial"/>
      <family val="2"/>
    </font>
    <font>
      <b/>
      <sz val="10"/>
      <color theme="1"/>
      <name val="Arial"/>
      <family val="2"/>
    </font>
    <font>
      <b/>
      <sz val="10"/>
      <color rgb="FFC00000"/>
      <name val="Arial"/>
      <family val="2"/>
    </font>
    <font>
      <b/>
      <sz val="10"/>
      <color rgb="FF0000FF"/>
      <name val="Arial"/>
      <family val="2"/>
    </font>
    <font>
      <b/>
      <sz val="12"/>
      <color theme="1"/>
      <name val="Arial"/>
      <family val="2"/>
    </font>
    <font>
      <sz val="12"/>
      <name val="Arial"/>
      <family val="2"/>
    </font>
    <font>
      <sz val="12"/>
      <color rgb="FF0000FF"/>
      <name val="Arial"/>
      <family val="2"/>
    </font>
    <font>
      <b/>
      <sz val="12"/>
      <name val="Arial"/>
      <family val="2"/>
    </font>
    <font>
      <b/>
      <i/>
      <sz val="12"/>
      <name val="Arial"/>
      <family val="2"/>
    </font>
    <font>
      <sz val="12"/>
      <color rgb="FF00B0F0"/>
      <name val="Arial"/>
      <family val="2"/>
    </font>
    <font>
      <sz val="12"/>
      <color rgb="FFFF0000"/>
      <name val="Arial"/>
      <family val="2"/>
    </font>
    <font>
      <i/>
      <sz val="12"/>
      <color rgb="FF0000FF"/>
      <name val="Arial"/>
      <family val="2"/>
    </font>
    <font>
      <i/>
      <sz val="12"/>
      <name val="Arial"/>
      <family val="2"/>
    </font>
    <font>
      <sz val="18"/>
      <color rgb="FFFF0000"/>
      <name val="Arial"/>
      <family val="2"/>
    </font>
    <font>
      <b/>
      <sz val="18"/>
      <color rgb="FFFF0000"/>
      <name val="Arial"/>
      <family val="2"/>
    </font>
    <font>
      <i/>
      <sz val="8"/>
      <color rgb="FFFF0000"/>
      <name val="Arial"/>
      <family val="2"/>
    </font>
    <font>
      <sz val="11"/>
      <color rgb="FFFF0000"/>
      <name val="Arial"/>
      <family val="2"/>
    </font>
    <font>
      <b/>
      <sz val="11"/>
      <color theme="1"/>
      <name val="Calibri"/>
      <family val="2"/>
      <scheme val="minor"/>
    </font>
    <font>
      <b/>
      <sz val="14"/>
      <color theme="1"/>
      <name val="Calibri"/>
      <family val="2"/>
      <scheme val="minor"/>
    </font>
    <font>
      <b/>
      <sz val="12"/>
      <color theme="1"/>
      <name val="Calibri"/>
      <family val="2"/>
      <scheme val="minor"/>
    </font>
    <font>
      <i/>
      <sz val="11"/>
      <color theme="1"/>
      <name val="Calibri"/>
      <family val="2"/>
      <scheme val="minor"/>
    </font>
    <font>
      <u/>
      <sz val="10"/>
      <name val="Arial"/>
      <family val="2"/>
    </font>
    <font>
      <sz val="10"/>
      <color rgb="FF00B050"/>
      <name val="Arial"/>
      <family val="2"/>
    </font>
    <font>
      <sz val="10"/>
      <name val="Arial"/>
      <family val="2"/>
    </font>
    <font>
      <b/>
      <i/>
      <sz val="12"/>
      <color rgb="FF0000FF"/>
      <name val="Arial"/>
      <family val="2"/>
    </font>
    <font>
      <sz val="11"/>
      <name val="Arial"/>
      <family val="2"/>
    </font>
    <font>
      <b/>
      <i/>
      <sz val="11"/>
      <color rgb="FF0000FF"/>
      <name val="Calibri"/>
      <family val="2"/>
      <scheme val="minor"/>
    </font>
    <font>
      <sz val="9"/>
      <name val="Arial"/>
      <family val="2"/>
    </font>
    <font>
      <b/>
      <sz val="11"/>
      <name val="Arial"/>
      <family val="2"/>
    </font>
    <font>
      <b/>
      <sz val="11"/>
      <color rgb="FFFF0000"/>
      <name val="Arial"/>
      <family val="2"/>
    </font>
    <font>
      <b/>
      <sz val="9"/>
      <color rgb="FF002060"/>
      <name val="Arial"/>
      <family val="2"/>
    </font>
    <font>
      <b/>
      <sz val="9"/>
      <name val="Arial"/>
      <family val="2"/>
    </font>
    <font>
      <i/>
      <sz val="9"/>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1">
    <xf numFmtId="0" fontId="0" fillId="0" borderId="0"/>
    <xf numFmtId="0" fontId="6" fillId="0" borderId="0"/>
    <xf numFmtId="0" fontId="9" fillId="0" borderId="0" applyNumberForma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10" fillId="0" borderId="0" applyFont="0" applyFill="0" applyBorder="0" applyAlignment="0" applyProtection="0"/>
    <xf numFmtId="43" fontId="10" fillId="0" borderId="0" applyFont="0" applyFill="0" applyBorder="0" applyAlignment="0" applyProtection="0"/>
    <xf numFmtId="0" fontId="2" fillId="0" borderId="0"/>
    <xf numFmtId="43" fontId="36" fillId="0" borderId="0" applyFont="0" applyFill="0" applyBorder="0" applyAlignment="0" applyProtection="0"/>
  </cellStyleXfs>
  <cellXfs count="291">
    <xf numFmtId="0" fontId="0" fillId="0" borderId="0" xfId="0"/>
    <xf numFmtId="0" fontId="0" fillId="0" borderId="0" xfId="0" quotePrefix="1" applyAlignment="1">
      <alignment horizontal="left"/>
    </xf>
    <xf numFmtId="0" fontId="6" fillId="0" borderId="0" xfId="0" applyFont="1" applyBorder="1" applyAlignment="1" applyProtection="1">
      <alignment horizontal="left"/>
      <protection locked="0"/>
    </xf>
    <xf numFmtId="10" fontId="6" fillId="0" borderId="0" xfId="4" applyNumberFormat="1" applyFont="1" applyAlignment="1">
      <alignment horizontal="right"/>
    </xf>
    <xf numFmtId="0" fontId="6" fillId="0" borderId="0" xfId="1" applyFont="1"/>
    <xf numFmtId="166" fontId="6" fillId="3" borderId="0" xfId="5" quotePrefix="1" applyNumberFormat="1" applyFont="1" applyFill="1" applyAlignment="1">
      <alignment horizontal="right"/>
    </xf>
    <xf numFmtId="0" fontId="6" fillId="0" borderId="0" xfId="5" applyFont="1"/>
    <xf numFmtId="166" fontId="6" fillId="3" borderId="0" xfId="5" applyNumberFormat="1" applyFont="1" applyFill="1"/>
    <xf numFmtId="0" fontId="6" fillId="2" borderId="0" xfId="1" quotePrefix="1" applyFont="1" applyFill="1" applyAlignment="1">
      <alignment horizontal="center" wrapText="1"/>
    </xf>
    <xf numFmtId="166" fontId="6" fillId="3" borderId="0" xfId="5" quotePrefix="1" applyNumberFormat="1" applyFont="1" applyFill="1" applyAlignment="1">
      <alignment horizontal="center"/>
    </xf>
    <xf numFmtId="0" fontId="6" fillId="0" borderId="0" xfId="6" applyFont="1" applyAlignment="1">
      <alignment horizontal="center"/>
    </xf>
    <xf numFmtId="167" fontId="11" fillId="0" borderId="0" xfId="6" applyNumberFormat="1" applyFont="1"/>
    <xf numFmtId="166" fontId="6" fillId="0" borderId="0" xfId="5" applyNumberFormat="1" applyFont="1"/>
    <xf numFmtId="1" fontId="6" fillId="0" borderId="0" xfId="5" applyNumberFormat="1" applyFont="1"/>
    <xf numFmtId="168" fontId="6" fillId="0" borderId="0" xfId="8" applyNumberFormat="1" applyFont="1"/>
    <xf numFmtId="166" fontId="6" fillId="0" borderId="0" xfId="1" applyNumberFormat="1" applyFont="1"/>
    <xf numFmtId="166" fontId="6" fillId="0" borderId="0" xfId="5" applyNumberFormat="1" applyFont="1" applyFill="1"/>
    <xf numFmtId="0" fontId="6" fillId="0" borderId="0" xfId="1" applyFont="1" applyFill="1" applyAlignment="1">
      <alignment horizontal="center"/>
    </xf>
    <xf numFmtId="169" fontId="6" fillId="0" borderId="0" xfId="5" applyNumberFormat="1" applyFont="1"/>
    <xf numFmtId="0" fontId="3" fillId="5" borderId="0" xfId="6" applyFont="1" applyFill="1" applyAlignment="1">
      <alignment horizontal="right"/>
    </xf>
    <xf numFmtId="0" fontId="8" fillId="5" borderId="0" xfId="6" applyFont="1" applyFill="1" applyAlignment="1">
      <alignment horizontal="center"/>
    </xf>
    <xf numFmtId="0" fontId="8" fillId="0" borderId="0" xfId="5" applyFont="1"/>
    <xf numFmtId="0" fontId="3" fillId="6" borderId="0" xfId="6" applyFont="1" applyFill="1" applyAlignment="1">
      <alignment horizontal="center" wrapText="1"/>
    </xf>
    <xf numFmtId="0" fontId="6" fillId="0" borderId="0" xfId="0" applyFont="1"/>
    <xf numFmtId="0" fontId="8" fillId="0" borderId="0" xfId="0" applyFont="1" applyAlignment="1">
      <alignment horizontal="right"/>
    </xf>
    <xf numFmtId="166" fontId="6" fillId="0" borderId="0" xfId="0" applyNumberFormat="1" applyFont="1" applyAlignment="1">
      <alignment horizontal="right"/>
    </xf>
    <xf numFmtId="0" fontId="6" fillId="7" borderId="0" xfId="1" applyFont="1" applyFill="1"/>
    <xf numFmtId="166" fontId="6" fillId="7" borderId="0" xfId="5" quotePrefix="1" applyNumberFormat="1" applyFont="1" applyFill="1" applyAlignment="1">
      <alignment horizontal="right"/>
    </xf>
    <xf numFmtId="1" fontId="6" fillId="7" borderId="0" xfId="5" applyNumberFormat="1" applyFont="1" applyFill="1"/>
    <xf numFmtId="166" fontId="6" fillId="7" borderId="0" xfId="5" applyNumberFormat="1" applyFont="1" applyFill="1"/>
    <xf numFmtId="0" fontId="6" fillId="7" borderId="0" xfId="5" applyFont="1" applyFill="1"/>
    <xf numFmtId="166" fontId="6" fillId="8" borderId="0" xfId="5" applyNumberFormat="1" applyFont="1" applyFill="1"/>
    <xf numFmtId="170" fontId="6" fillId="4" borderId="0" xfId="0" applyNumberFormat="1" applyFont="1" applyFill="1" applyAlignment="1">
      <alignment horizontal="right"/>
    </xf>
    <xf numFmtId="170" fontId="6" fillId="6" borderId="0" xfId="0" applyNumberFormat="1" applyFont="1" applyFill="1"/>
    <xf numFmtId="0" fontId="0" fillId="0" borderId="0" xfId="0" applyBorder="1"/>
    <xf numFmtId="0" fontId="3" fillId="5" borderId="0" xfId="6" applyFont="1" applyFill="1" applyAlignment="1">
      <alignment horizontal="center"/>
    </xf>
    <xf numFmtId="0" fontId="6" fillId="0" borderId="0" xfId="0" quotePrefix="1" applyFont="1"/>
    <xf numFmtId="0" fontId="6" fillId="0" borderId="0" xfId="0" quotePrefix="1" applyFont="1" applyBorder="1" applyAlignment="1">
      <alignment horizontal="left"/>
    </xf>
    <xf numFmtId="0" fontId="13" fillId="0" borderId="0" xfId="0" quotePrefix="1" applyFont="1" applyBorder="1" applyAlignment="1">
      <alignment horizontal="left"/>
    </xf>
    <xf numFmtId="0" fontId="13" fillId="0" borderId="0" xfId="0" applyFont="1" applyBorder="1" applyAlignment="1" applyProtection="1">
      <alignment horizontal="left"/>
      <protection locked="0"/>
    </xf>
    <xf numFmtId="171" fontId="6" fillId="0" borderId="0" xfId="0" applyNumberFormat="1" applyFont="1" applyBorder="1" applyAlignment="1" applyProtection="1">
      <alignment horizontal="right"/>
      <protection locked="0"/>
    </xf>
    <xf numFmtId="170" fontId="6" fillId="6" borderId="0" xfId="0" applyNumberFormat="1" applyFont="1" applyFill="1" applyBorder="1" applyAlignment="1">
      <alignment horizontal="right"/>
    </xf>
    <xf numFmtId="0" fontId="2" fillId="6" borderId="0" xfId="6" applyFont="1" applyFill="1" applyAlignment="1">
      <alignment horizontal="left"/>
    </xf>
    <xf numFmtId="1" fontId="6" fillId="9" borderId="0" xfId="0" applyNumberFormat="1" applyFont="1" applyFill="1" applyAlignment="1">
      <alignment horizontal="right"/>
    </xf>
    <xf numFmtId="1" fontId="6" fillId="4" borderId="0" xfId="0" quotePrefix="1" applyNumberFormat="1" applyFont="1" applyFill="1" applyAlignment="1">
      <alignment horizontal="left"/>
    </xf>
    <xf numFmtId="170" fontId="6" fillId="6" borderId="0" xfId="0" applyNumberFormat="1" applyFont="1" applyFill="1" applyAlignment="1">
      <alignment horizontal="right"/>
    </xf>
    <xf numFmtId="1" fontId="6" fillId="9" borderId="0" xfId="0" quotePrefix="1" applyNumberFormat="1" applyFont="1" applyFill="1" applyAlignment="1">
      <alignment horizontal="left"/>
    </xf>
    <xf numFmtId="0" fontId="12" fillId="11" borderId="0" xfId="0" applyFont="1" applyFill="1"/>
    <xf numFmtId="0" fontId="0" fillId="11" borderId="0" xfId="0" applyFill="1"/>
    <xf numFmtId="0" fontId="12" fillId="11" borderId="0" xfId="0" quotePrefix="1" applyFont="1" applyFill="1" applyAlignment="1">
      <alignment horizontal="left"/>
    </xf>
    <xf numFmtId="168" fontId="16" fillId="11" borderId="0" xfId="8" applyNumberFormat="1" applyFont="1" applyFill="1"/>
    <xf numFmtId="166" fontId="6" fillId="0" borderId="0" xfId="0" applyNumberFormat="1" applyFont="1" applyAlignment="1">
      <alignment horizontal="left"/>
    </xf>
    <xf numFmtId="166" fontId="16" fillId="11" borderId="0" xfId="0" quotePrefix="1" applyNumberFormat="1" applyFont="1" applyFill="1" applyAlignment="1">
      <alignment horizontal="right"/>
    </xf>
    <xf numFmtId="171" fontId="16" fillId="6" borderId="0" xfId="1" applyNumberFormat="1" applyFont="1" applyFill="1" applyAlignment="1">
      <alignment horizontal="center"/>
    </xf>
    <xf numFmtId="171" fontId="6" fillId="6" borderId="0" xfId="0" applyNumberFormat="1" applyFont="1" applyFill="1" applyAlignment="1">
      <alignment horizontal="right"/>
    </xf>
    <xf numFmtId="171" fontId="16" fillId="4" borderId="0" xfId="6" applyNumberFormat="1" applyFont="1" applyFill="1" applyBorder="1" applyAlignment="1">
      <alignment horizontal="center"/>
    </xf>
    <xf numFmtId="1" fontId="5" fillId="11" borderId="0" xfId="0" applyNumberFormat="1" applyFont="1" applyFill="1" applyAlignment="1">
      <alignment horizontal="right"/>
    </xf>
    <xf numFmtId="0" fontId="2" fillId="0" borderId="0" xfId="9"/>
    <xf numFmtId="0" fontId="2" fillId="0" borderId="8" xfId="9" applyBorder="1" applyAlignment="1">
      <alignment wrapText="1"/>
    </xf>
    <xf numFmtId="0" fontId="14" fillId="0" borderId="0" xfId="9" applyFont="1"/>
    <xf numFmtId="0" fontId="14" fillId="6" borderId="8" xfId="9" applyFont="1" applyFill="1" applyBorder="1" applyAlignment="1">
      <alignment horizontal="center" vertical="center" wrapText="1"/>
    </xf>
    <xf numFmtId="0" fontId="14" fillId="6" borderId="8" xfId="9" applyFont="1" applyFill="1" applyBorder="1" applyAlignment="1">
      <alignment horizontal="center" wrapText="1"/>
    </xf>
    <xf numFmtId="0" fontId="14" fillId="9" borderId="8" xfId="9" applyFont="1" applyFill="1" applyBorder="1" applyAlignment="1">
      <alignment horizontal="center" vertical="center" wrapText="1"/>
    </xf>
    <xf numFmtId="0" fontId="2" fillId="2" borderId="8" xfId="9" applyFill="1" applyBorder="1" applyAlignment="1">
      <alignment wrapText="1"/>
    </xf>
    <xf numFmtId="166" fontId="6" fillId="11" borderId="0" xfId="0" applyNumberFormat="1" applyFont="1" applyFill="1" applyAlignment="1">
      <alignment horizontal="right"/>
    </xf>
    <xf numFmtId="0" fontId="6" fillId="11" borderId="0" xfId="0" applyFont="1" applyFill="1"/>
    <xf numFmtId="0" fontId="6" fillId="0" borderId="0" xfId="1" quotePrefix="1" applyFont="1" applyAlignment="1">
      <alignment horizontal="right"/>
    </xf>
    <xf numFmtId="0" fontId="4" fillId="0" borderId="0" xfId="1" applyFont="1"/>
    <xf numFmtId="0" fontId="6" fillId="10" borderId="7" xfId="0" applyFont="1" applyFill="1" applyBorder="1"/>
    <xf numFmtId="0" fontId="13" fillId="10" borderId="0" xfId="0" quotePrefix="1" applyFont="1" applyFill="1" applyBorder="1" applyAlignment="1">
      <alignment horizontal="left"/>
    </xf>
    <xf numFmtId="0" fontId="13" fillId="10" borderId="0" xfId="0" applyFont="1" applyFill="1" applyBorder="1" applyAlignment="1" applyProtection="1">
      <alignment horizontal="left"/>
      <protection locked="0"/>
    </xf>
    <xf numFmtId="171" fontId="6" fillId="10" borderId="0" xfId="0" applyNumberFormat="1" applyFont="1" applyFill="1" applyBorder="1" applyAlignment="1" applyProtection="1">
      <alignment horizontal="right"/>
      <protection locked="0"/>
    </xf>
    <xf numFmtId="0" fontId="6" fillId="10" borderId="7" xfId="0" quotePrefix="1" applyFont="1" applyFill="1" applyBorder="1"/>
    <xf numFmtId="0" fontId="6" fillId="10" borderId="0" xfId="0" quotePrefix="1" applyFont="1" applyFill="1" applyBorder="1" applyAlignment="1">
      <alignment horizontal="left"/>
    </xf>
    <xf numFmtId="0" fontId="6" fillId="10" borderId="0" xfId="0" applyFont="1" applyFill="1" applyBorder="1" applyAlignment="1" applyProtection="1">
      <alignment horizontal="left"/>
      <protection locked="0"/>
    </xf>
    <xf numFmtId="0" fontId="15" fillId="0" borderId="0" xfId="0" applyFont="1" applyBorder="1" applyAlignment="1" applyProtection="1">
      <alignment horizontal="right"/>
      <protection locked="0"/>
    </xf>
    <xf numFmtId="0" fontId="9" fillId="0" borderId="0" xfId="2"/>
    <xf numFmtId="171" fontId="6" fillId="4" borderId="0" xfId="0" applyNumberFormat="1" applyFont="1" applyFill="1" applyAlignment="1">
      <alignment horizontal="right"/>
    </xf>
    <xf numFmtId="0" fontId="1" fillId="4" borderId="1" xfId="6" quotePrefix="1" applyFont="1" applyFill="1" applyBorder="1" applyAlignment="1">
      <alignment horizontal="left"/>
    </xf>
    <xf numFmtId="170" fontId="1" fillId="4" borderId="2" xfId="6" applyNumberFormat="1" applyFont="1" applyFill="1" applyBorder="1" applyAlignment="1">
      <alignment horizontal="center"/>
    </xf>
    <xf numFmtId="0" fontId="1" fillId="6" borderId="0" xfId="6" applyFont="1" applyFill="1" applyAlignment="1">
      <alignment horizontal="center" wrapText="1"/>
    </xf>
    <xf numFmtId="0" fontId="1" fillId="4" borderId="0" xfId="6" applyFont="1" applyFill="1" applyBorder="1" applyAlignment="1">
      <alignment horizontal="center" wrapText="1"/>
    </xf>
    <xf numFmtId="170" fontId="1" fillId="4" borderId="4" xfId="6" applyNumberFormat="1" applyFont="1" applyFill="1" applyBorder="1" applyAlignment="1">
      <alignment horizontal="center"/>
    </xf>
    <xf numFmtId="0" fontId="1" fillId="5" borderId="0" xfId="6" applyFont="1" applyFill="1" applyAlignment="1">
      <alignment horizontal="right"/>
    </xf>
    <xf numFmtId="0" fontId="1" fillId="5" borderId="0" xfId="6" applyFont="1" applyFill="1" applyAlignment="1">
      <alignment horizontal="center"/>
    </xf>
    <xf numFmtId="166" fontId="6" fillId="10" borderId="0" xfId="5" applyNumberFormat="1" applyFont="1" applyFill="1"/>
    <xf numFmtId="166" fontId="6" fillId="10" borderId="4" xfId="5" quotePrefix="1" applyNumberFormat="1" applyFont="1" applyFill="1" applyBorder="1" applyAlignment="1">
      <alignment horizontal="right"/>
    </xf>
    <xf numFmtId="170" fontId="6" fillId="10" borderId="6" xfId="1" applyNumberFormat="1" applyFont="1" applyFill="1" applyBorder="1"/>
    <xf numFmtId="0" fontId="6" fillId="8" borderId="0" xfId="1" applyFont="1" applyFill="1" applyBorder="1"/>
    <xf numFmtId="166" fontId="6" fillId="5" borderId="0" xfId="5" quotePrefix="1" applyNumberFormat="1" applyFont="1" applyFill="1" applyAlignment="1">
      <alignment horizontal="right"/>
    </xf>
    <xf numFmtId="0" fontId="3" fillId="6" borderId="0" xfId="6" quotePrefix="1" applyFont="1" applyFill="1" applyBorder="1" applyAlignment="1">
      <alignment horizontal="left"/>
    </xf>
    <xf numFmtId="170" fontId="3" fillId="6" borderId="0" xfId="6" applyNumberFormat="1" applyFont="1" applyFill="1" applyBorder="1" applyAlignment="1">
      <alignment horizontal="center"/>
    </xf>
    <xf numFmtId="166" fontId="6" fillId="6" borderId="0" xfId="5" quotePrefix="1" applyNumberFormat="1" applyFont="1" applyFill="1" applyBorder="1" applyAlignment="1">
      <alignment horizontal="right"/>
    </xf>
    <xf numFmtId="171" fontId="6" fillId="6" borderId="0" xfId="0" applyNumberFormat="1" applyFont="1" applyFill="1"/>
    <xf numFmtId="170" fontId="1" fillId="4" borderId="3" xfId="6" applyNumberFormat="1" applyFont="1" applyFill="1" applyBorder="1" applyAlignment="1">
      <alignment horizontal="left"/>
    </xf>
    <xf numFmtId="166" fontId="6" fillId="8" borderId="3" xfId="5" quotePrefix="1" applyNumberFormat="1" applyFont="1" applyFill="1" applyBorder="1" applyAlignment="1">
      <alignment horizontal="right"/>
    </xf>
    <xf numFmtId="170" fontId="6" fillId="8" borderId="3" xfId="1" applyNumberFormat="1" applyFont="1" applyFill="1" applyBorder="1"/>
    <xf numFmtId="170" fontId="1" fillId="10" borderId="5" xfId="6" applyNumberFormat="1" applyFont="1" applyFill="1" applyBorder="1" applyAlignment="1">
      <alignment horizontal="center"/>
    </xf>
    <xf numFmtId="0" fontId="6" fillId="11" borderId="0" xfId="0" applyFont="1" applyFill="1" applyAlignment="1">
      <alignment horizontal="right"/>
    </xf>
    <xf numFmtId="168" fontId="4" fillId="11" borderId="0" xfId="8" applyNumberFormat="1" applyFont="1" applyFill="1"/>
    <xf numFmtId="0" fontId="6" fillId="11" borderId="0" xfId="1" applyFont="1" applyFill="1"/>
    <xf numFmtId="0" fontId="6" fillId="0" borderId="0" xfId="1" applyFont="1" applyBorder="1"/>
    <xf numFmtId="168" fontId="6" fillId="0" borderId="0" xfId="8" applyNumberFormat="1" applyFont="1" applyBorder="1"/>
    <xf numFmtId="0" fontId="6" fillId="0" borderId="0" xfId="0" applyFont="1" applyBorder="1"/>
    <xf numFmtId="0" fontId="7" fillId="12" borderId="0" xfId="1" quotePrefix="1" applyFont="1" applyFill="1" applyBorder="1" applyAlignment="1">
      <alignment horizontal="left"/>
    </xf>
    <xf numFmtId="0" fontId="6" fillId="12" borderId="0" xfId="1" applyFont="1" applyFill="1" applyBorder="1"/>
    <xf numFmtId="0" fontId="6" fillId="12" borderId="0" xfId="0" quotePrefix="1" applyFont="1" applyFill="1" applyBorder="1" applyAlignment="1">
      <alignment horizontal="left"/>
    </xf>
    <xf numFmtId="0" fontId="6" fillId="12" borderId="0" xfId="0" applyFont="1" applyFill="1" applyBorder="1"/>
    <xf numFmtId="10" fontId="6" fillId="12" borderId="0" xfId="0" applyNumberFormat="1" applyFont="1" applyFill="1" applyBorder="1"/>
    <xf numFmtId="0" fontId="6" fillId="12" borderId="0" xfId="1" quotePrefix="1" applyFont="1" applyFill="1" applyBorder="1" applyAlignment="1">
      <alignment horizontal="left"/>
    </xf>
    <xf numFmtId="0" fontId="5" fillId="0" borderId="0" xfId="0" applyFont="1" applyBorder="1" applyAlignment="1" applyProtection="1">
      <alignment horizontal="left"/>
      <protection locked="0"/>
    </xf>
    <xf numFmtId="171" fontId="6" fillId="10" borderId="0" xfId="0" applyNumberFormat="1" applyFont="1" applyFill="1" applyBorder="1" applyAlignment="1" applyProtection="1">
      <alignment horizontal="right"/>
    </xf>
    <xf numFmtId="0" fontId="15" fillId="0" borderId="0" xfId="0" applyFont="1" applyBorder="1" applyAlignment="1" applyProtection="1">
      <alignment horizontal="right"/>
    </xf>
    <xf numFmtId="171" fontId="6" fillId="0" borderId="0" xfId="0" applyNumberFormat="1" applyFont="1" applyBorder="1" applyAlignment="1" applyProtection="1">
      <alignment horizontal="right"/>
    </xf>
    <xf numFmtId="0" fontId="0" fillId="3" borderId="0" xfId="0" quotePrefix="1" applyFill="1" applyAlignment="1">
      <alignment horizontal="left"/>
    </xf>
    <xf numFmtId="0" fontId="0" fillId="3" borderId="0" xfId="0" applyFill="1"/>
    <xf numFmtId="1" fontId="6" fillId="3" borderId="0" xfId="0" applyNumberFormat="1" applyFont="1" applyFill="1" applyAlignment="1">
      <alignment horizontal="right"/>
    </xf>
    <xf numFmtId="1" fontId="6" fillId="3" borderId="0" xfId="0" applyNumberFormat="1" applyFont="1" applyFill="1" applyAlignment="1">
      <alignment horizontal="center"/>
    </xf>
    <xf numFmtId="1" fontId="6" fillId="3" borderId="0" xfId="0" applyNumberFormat="1" applyFont="1" applyFill="1" applyBorder="1" applyAlignment="1">
      <alignment horizontal="center"/>
    </xf>
    <xf numFmtId="0" fontId="2" fillId="3" borderId="0" xfId="9" applyFill="1"/>
    <xf numFmtId="1" fontId="16" fillId="11" borderId="0" xfId="8" applyNumberFormat="1" applyFont="1" applyFill="1"/>
    <xf numFmtId="0" fontId="0" fillId="14" borderId="0" xfId="0" applyFill="1"/>
    <xf numFmtId="0" fontId="0" fillId="14" borderId="0" xfId="0" applyFill="1" applyAlignment="1">
      <alignment vertical="top" wrapText="1"/>
    </xf>
    <xf numFmtId="0" fontId="0" fillId="14" borderId="0" xfId="0" applyFill="1" applyAlignment="1">
      <alignment vertical="top"/>
    </xf>
    <xf numFmtId="0" fontId="6" fillId="12" borderId="0" xfId="8" applyNumberFormat="1" applyFont="1" applyFill="1" applyBorder="1"/>
    <xf numFmtId="0" fontId="16" fillId="0" borderId="0" xfId="8" applyNumberFormat="1" applyFont="1" applyFill="1" applyBorder="1" applyAlignment="1">
      <alignment horizontal="center"/>
    </xf>
    <xf numFmtId="0" fontId="5" fillId="0" borderId="0" xfId="1" quotePrefix="1" applyFont="1" applyAlignment="1">
      <alignment horizontal="left"/>
    </xf>
    <xf numFmtId="166" fontId="11" fillId="0" borderId="0" xfId="6" applyNumberFormat="1" applyFont="1"/>
    <xf numFmtId="0" fontId="8" fillId="12" borderId="0" xfId="1" quotePrefix="1" applyFont="1" applyFill="1" applyBorder="1" applyAlignment="1">
      <alignment horizontal="right"/>
    </xf>
    <xf numFmtId="10" fontId="16" fillId="5" borderId="0" xfId="7" applyNumberFormat="1" applyFont="1" applyFill="1" applyAlignment="1">
      <alignment horizontal="right"/>
    </xf>
    <xf numFmtId="0" fontId="0" fillId="14" borderId="0" xfId="0" applyFill="1" applyAlignment="1">
      <alignment horizontal="left" vertical="top" wrapText="1"/>
    </xf>
    <xf numFmtId="0" fontId="0" fillId="14" borderId="0" xfId="0" applyFill="1" applyAlignment="1">
      <alignment vertical="top" wrapText="1"/>
    </xf>
    <xf numFmtId="168" fontId="6" fillId="0" borderId="0" xfId="10" applyNumberFormat="1" applyFont="1"/>
    <xf numFmtId="174" fontId="6" fillId="0" borderId="0" xfId="10" applyNumberFormat="1" applyFont="1"/>
    <xf numFmtId="174" fontId="6" fillId="0" borderId="0" xfId="1" applyNumberFormat="1" applyFont="1"/>
    <xf numFmtId="43" fontId="6" fillId="0" borderId="0" xfId="1" applyNumberFormat="1" applyFont="1"/>
    <xf numFmtId="169" fontId="6" fillId="0" borderId="0" xfId="1" applyNumberFormat="1" applyFont="1"/>
    <xf numFmtId="167" fontId="6" fillId="0" borderId="0" xfId="1" applyNumberFormat="1" applyFont="1"/>
    <xf numFmtId="14" fontId="40" fillId="0" borderId="0" xfId="0" applyNumberFormat="1" applyFont="1" applyFill="1" applyBorder="1" applyAlignment="1" applyProtection="1">
      <alignment vertical="center" wrapText="1"/>
    </xf>
    <xf numFmtId="166" fontId="5" fillId="0" borderId="0" xfId="0" applyNumberFormat="1" applyFont="1"/>
    <xf numFmtId="0" fontId="6" fillId="15" borderId="0" xfId="1" applyFont="1" applyFill="1"/>
    <xf numFmtId="0" fontId="41" fillId="0" borderId="0" xfId="1" applyFont="1"/>
    <xf numFmtId="0" fontId="38" fillId="0" borderId="0" xfId="1" applyFont="1"/>
    <xf numFmtId="0" fontId="42" fillId="3" borderId="0" xfId="1" applyFont="1" applyFill="1" applyAlignment="1">
      <alignment horizontal="center"/>
    </xf>
    <xf numFmtId="172" fontId="38" fillId="0" borderId="0" xfId="1" applyNumberFormat="1" applyFont="1" applyAlignment="1">
      <alignment horizontal="center"/>
    </xf>
    <xf numFmtId="0" fontId="38" fillId="0" borderId="0" xfId="1" quotePrefix="1" applyFont="1" applyAlignment="1">
      <alignment horizontal="left"/>
    </xf>
    <xf numFmtId="0" fontId="29" fillId="0" borderId="0" xfId="1" quotePrefix="1" applyFont="1" applyAlignment="1">
      <alignment horizontal="left"/>
    </xf>
    <xf numFmtId="172" fontId="38" fillId="0" borderId="0" xfId="1" applyNumberFormat="1" applyFont="1"/>
    <xf numFmtId="0" fontId="29" fillId="0" borderId="0" xfId="1" applyFont="1"/>
    <xf numFmtId="0" fontId="6" fillId="0" borderId="0" xfId="6" applyFont="1" applyFill="1" applyAlignment="1">
      <alignment horizontal="center"/>
    </xf>
    <xf numFmtId="167" fontId="11" fillId="0" borderId="0" xfId="6" applyNumberFormat="1" applyFont="1" applyFill="1"/>
    <xf numFmtId="0" fontId="6" fillId="0" borderId="0" xfId="5" applyFont="1" applyFill="1"/>
    <xf numFmtId="0" fontId="6" fillId="0" borderId="0" xfId="1" applyFont="1" applyFill="1"/>
    <xf numFmtId="168" fontId="6" fillId="0" borderId="0" xfId="8" applyNumberFormat="1" applyFont="1" applyFill="1"/>
    <xf numFmtId="0" fontId="40" fillId="0" borderId="0" xfId="1" applyFont="1" applyAlignment="1">
      <alignment horizontal="center"/>
    </xf>
    <xf numFmtId="0" fontId="43" fillId="16" borderId="12" xfId="1" applyFont="1" applyFill="1" applyBorder="1" applyAlignment="1">
      <alignment horizontal="center"/>
    </xf>
    <xf numFmtId="0" fontId="44" fillId="3" borderId="12" xfId="1" applyFont="1" applyFill="1" applyBorder="1" applyAlignment="1">
      <alignment horizontal="center"/>
    </xf>
    <xf numFmtId="0" fontId="44" fillId="0" borderId="0" xfId="1" applyFont="1" applyAlignment="1">
      <alignment horizontal="center"/>
    </xf>
    <xf numFmtId="0" fontId="38" fillId="0" borderId="0" xfId="1" applyFont="1" applyAlignment="1">
      <alignment horizontal="left"/>
    </xf>
    <xf numFmtId="0" fontId="21" fillId="0" borderId="0" xfId="0" applyFont="1" applyProtection="1"/>
    <xf numFmtId="0" fontId="18" fillId="0" borderId="0" xfId="0" applyFont="1" applyBorder="1" applyAlignment="1" applyProtection="1">
      <alignment horizontal="right"/>
    </xf>
    <xf numFmtId="0" fontId="18" fillId="0" borderId="0" xfId="0" applyFont="1" applyBorder="1" applyAlignment="1" applyProtection="1">
      <alignment horizontal="left"/>
    </xf>
    <xf numFmtId="0" fontId="18" fillId="0" borderId="0" xfId="0" applyFont="1" applyProtection="1"/>
    <xf numFmtId="0" fontId="6" fillId="0" borderId="0" xfId="0" applyFont="1" applyBorder="1" applyAlignme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horizontal="left" vertical="center"/>
    </xf>
    <xf numFmtId="0" fontId="0" fillId="0" borderId="0" xfId="0" applyAlignment="1" applyProtection="1">
      <alignment vertical="center"/>
    </xf>
    <xf numFmtId="0" fontId="8" fillId="0" borderId="0" xfId="0" quotePrefix="1" applyFont="1" applyBorder="1" applyAlignment="1" applyProtection="1">
      <alignment vertical="center"/>
    </xf>
    <xf numFmtId="14" fontId="26" fillId="0" borderId="0" xfId="0" applyNumberFormat="1" applyFont="1" applyFill="1" applyBorder="1" applyAlignment="1" applyProtection="1">
      <alignment horizontal="center" vertical="top"/>
    </xf>
    <xf numFmtId="14" fontId="4" fillId="0" borderId="0" xfId="0" applyNumberFormat="1" applyFont="1" applyFill="1" applyBorder="1" applyAlignment="1" applyProtection="1">
      <alignment horizontal="right" vertical="center"/>
    </xf>
    <xf numFmtId="0" fontId="6" fillId="0" borderId="0" xfId="0" quotePrefix="1" applyFont="1" applyBorder="1" applyAlignment="1" applyProtection="1">
      <alignment vertical="center"/>
    </xf>
    <xf numFmtId="0" fontId="18" fillId="0" borderId="0" xfId="0" applyFont="1" applyBorder="1" applyAlignment="1" applyProtection="1">
      <alignment horizontal="left" vertical="center"/>
    </xf>
    <xf numFmtId="0" fontId="13" fillId="0" borderId="0" xfId="0" applyFont="1" applyBorder="1" applyAlignment="1" applyProtection="1">
      <alignment horizontal="right" vertical="center"/>
    </xf>
    <xf numFmtId="0" fontId="6" fillId="0" borderId="0" xfId="0" applyFont="1" applyBorder="1" applyAlignment="1" applyProtection="1">
      <alignment horizontal="right" vertical="center"/>
    </xf>
    <xf numFmtId="0" fontId="7" fillId="0" borderId="0" xfId="0" quotePrefix="1" applyFont="1" applyBorder="1" applyAlignment="1" applyProtection="1">
      <alignment horizontal="center" vertical="center"/>
    </xf>
    <xf numFmtId="0" fontId="8" fillId="0" borderId="0" xfId="0" applyFont="1" applyBorder="1" applyAlignment="1" applyProtection="1">
      <alignment vertical="center"/>
    </xf>
    <xf numFmtId="0" fontId="18" fillId="0" borderId="0" xfId="0" quotePrefix="1" applyFont="1" applyBorder="1" applyAlignment="1" applyProtection="1">
      <alignment horizontal="left" vertical="center"/>
    </xf>
    <xf numFmtId="0" fontId="6" fillId="0" borderId="0" xfId="0" quotePrefix="1" applyFont="1" applyBorder="1" applyAlignment="1" applyProtection="1">
      <alignment horizontal="left" vertical="center"/>
    </xf>
    <xf numFmtId="0" fontId="6" fillId="0" borderId="0" xfId="0" applyFont="1" applyBorder="1" applyAlignment="1" applyProtection="1">
      <alignment horizontal="left" vertical="center"/>
    </xf>
    <xf numFmtId="0" fontId="18" fillId="0" borderId="0" xfId="0" applyFont="1" applyBorder="1" applyAlignment="1" applyProtection="1">
      <alignment vertical="center"/>
    </xf>
    <xf numFmtId="14" fontId="13" fillId="0" borderId="0" xfId="0" applyNumberFormat="1" applyFont="1" applyFill="1" applyBorder="1" applyAlignment="1" applyProtection="1">
      <alignment horizontal="right" vertical="center"/>
    </xf>
    <xf numFmtId="14" fontId="29" fillId="0" borderId="0" xfId="0" applyNumberFormat="1" applyFont="1" applyFill="1" applyBorder="1" applyAlignment="1" applyProtection="1">
      <alignment vertical="top"/>
    </xf>
    <xf numFmtId="14" fontId="40" fillId="0" borderId="0" xfId="0" applyNumberFormat="1" applyFont="1" applyFill="1" applyBorder="1" applyAlignment="1" applyProtection="1">
      <alignment vertical="top" wrapText="1"/>
    </xf>
    <xf numFmtId="0" fontId="18" fillId="0" borderId="0" xfId="0" quotePrefix="1" applyFont="1" applyBorder="1" applyAlignment="1" applyProtection="1">
      <alignment horizontal="left" vertical="top"/>
    </xf>
    <xf numFmtId="0" fontId="4" fillId="0" borderId="0" xfId="0" applyFont="1" applyBorder="1" applyAlignment="1" applyProtection="1">
      <alignment horizontal="right" vertical="center"/>
    </xf>
    <xf numFmtId="0" fontId="0" fillId="0" borderId="0" xfId="0" applyBorder="1" applyAlignment="1" applyProtection="1">
      <alignment vertical="center"/>
    </xf>
    <xf numFmtId="0" fontId="18" fillId="0" borderId="0" xfId="0" applyFont="1" applyBorder="1" applyAlignment="1" applyProtection="1">
      <alignment vertical="top"/>
    </xf>
    <xf numFmtId="171" fontId="6" fillId="0" borderId="0" xfId="0" applyNumberFormat="1" applyFont="1" applyBorder="1" applyAlignment="1" applyProtection="1">
      <alignment horizontal="right" vertical="center"/>
    </xf>
    <xf numFmtId="14" fontId="26" fillId="0" borderId="0" xfId="0" applyNumberFormat="1" applyFont="1" applyFill="1" applyBorder="1" applyAlignment="1" applyProtection="1">
      <alignment horizontal="center" vertical="center"/>
    </xf>
    <xf numFmtId="164" fontId="4" fillId="0" borderId="0" xfId="0" quotePrefix="1" applyNumberFormat="1" applyFont="1" applyBorder="1" applyAlignment="1" applyProtection="1">
      <alignment horizontal="right" vertical="center"/>
    </xf>
    <xf numFmtId="175" fontId="4" fillId="0" borderId="0" xfId="0" applyNumberFormat="1" applyFont="1" applyBorder="1" applyAlignment="1" applyProtection="1">
      <alignment horizontal="right" vertical="center"/>
    </xf>
    <xf numFmtId="0" fontId="18" fillId="0" borderId="0" xfId="0" applyFont="1" applyAlignment="1" applyProtection="1">
      <alignment vertical="center"/>
    </xf>
    <xf numFmtId="173" fontId="0" fillId="0" borderId="0" xfId="10" applyNumberFormat="1" applyFont="1" applyBorder="1" applyAlignment="1" applyProtection="1">
      <alignment horizontal="right" vertical="center"/>
    </xf>
    <xf numFmtId="0" fontId="20" fillId="0" borderId="0" xfId="0" applyFont="1" applyBorder="1" applyProtection="1"/>
    <xf numFmtId="14" fontId="23" fillId="0" borderId="0" xfId="0" applyNumberFormat="1" applyFont="1" applyFill="1" applyBorder="1" applyAlignment="1" applyProtection="1">
      <alignment horizontal="left" vertical="center"/>
    </xf>
    <xf numFmtId="0" fontId="18" fillId="0" borderId="0" xfId="1" applyFont="1" applyProtection="1"/>
    <xf numFmtId="0" fontId="19" fillId="0" borderId="0" xfId="0" quotePrefix="1" applyFont="1" applyBorder="1" applyAlignment="1" applyProtection="1">
      <alignment vertical="center"/>
    </xf>
    <xf numFmtId="0" fontId="18" fillId="0" borderId="0" xfId="1" applyFont="1" applyAlignment="1" applyProtection="1">
      <alignment vertical="center"/>
    </xf>
    <xf numFmtId="0" fontId="18" fillId="0" borderId="0" xfId="0" quotePrefix="1" applyFont="1" applyBorder="1" applyAlignment="1" applyProtection="1">
      <alignment vertical="center"/>
    </xf>
    <xf numFmtId="0" fontId="19" fillId="0" borderId="0" xfId="0" applyFont="1" applyBorder="1" applyAlignment="1" applyProtection="1">
      <alignment vertical="center"/>
    </xf>
    <xf numFmtId="14" fontId="22" fillId="0" borderId="0" xfId="0" applyNumberFormat="1" applyFont="1" applyFill="1" applyBorder="1" applyAlignment="1" applyProtection="1">
      <alignment horizontal="right" vertical="center"/>
    </xf>
    <xf numFmtId="43" fontId="18" fillId="0" borderId="0" xfId="10" applyFont="1" applyAlignment="1" applyProtection="1">
      <alignment vertical="center"/>
    </xf>
    <xf numFmtId="14" fontId="23" fillId="0" borderId="0" xfId="0" applyNumberFormat="1" applyFont="1" applyFill="1" applyBorder="1" applyAlignment="1" applyProtection="1">
      <alignment vertical="top" wrapText="1"/>
    </xf>
    <xf numFmtId="164" fontId="20" fillId="0" borderId="0" xfId="0" quotePrefix="1" applyNumberFormat="1" applyFont="1" applyBorder="1" applyAlignment="1" applyProtection="1">
      <alignment horizontal="right" vertical="center"/>
    </xf>
    <xf numFmtId="0" fontId="20" fillId="0" borderId="0" xfId="0" applyFont="1" applyBorder="1" applyAlignment="1" applyProtection="1">
      <alignment horizontal="right" vertical="center"/>
    </xf>
    <xf numFmtId="0" fontId="20" fillId="0" borderId="0" xfId="0" quotePrefix="1" applyFont="1" applyBorder="1" applyAlignment="1" applyProtection="1">
      <alignment horizontal="right"/>
    </xf>
    <xf numFmtId="0" fontId="18" fillId="0" borderId="0" xfId="0" quotePrefix="1" applyFont="1" applyBorder="1" applyAlignment="1" applyProtection="1">
      <alignment horizontal="right"/>
    </xf>
    <xf numFmtId="164" fontId="18" fillId="0" borderId="0" xfId="0" quotePrefix="1" applyNumberFormat="1" applyFont="1" applyBorder="1" applyAlignment="1" applyProtection="1">
      <alignment horizontal="right"/>
    </xf>
    <xf numFmtId="164" fontId="20" fillId="0" borderId="0" xfId="0" quotePrefix="1" applyNumberFormat="1" applyFont="1" applyBorder="1" applyAlignment="1" applyProtection="1">
      <alignment horizontal="right"/>
    </xf>
    <xf numFmtId="0" fontId="18" fillId="0" borderId="0" xfId="0" applyFont="1" applyAlignment="1" applyProtection="1">
      <alignment vertical="top"/>
    </xf>
    <xf numFmtId="0" fontId="18" fillId="0" borderId="0" xfId="0" applyFont="1" applyBorder="1" applyAlignment="1" applyProtection="1">
      <alignment wrapText="1"/>
    </xf>
    <xf numFmtId="0" fontId="18" fillId="0" borderId="0" xfId="0" applyFont="1" applyBorder="1" applyAlignment="1" applyProtection="1">
      <alignment vertical="center" wrapText="1"/>
    </xf>
    <xf numFmtId="0" fontId="20" fillId="0" borderId="0" xfId="0" applyFont="1" applyBorder="1" applyAlignment="1" applyProtection="1">
      <alignment horizontal="left"/>
    </xf>
    <xf numFmtId="0" fontId="28" fillId="0" borderId="0" xfId="0" applyFont="1" applyBorder="1" applyAlignment="1" applyProtection="1">
      <alignment horizontal="left" vertical="center"/>
    </xf>
    <xf numFmtId="0" fontId="18" fillId="0" borderId="0" xfId="0" quotePrefix="1" applyFont="1" applyProtection="1"/>
    <xf numFmtId="171" fontId="18" fillId="0" borderId="0" xfId="0" applyNumberFormat="1" applyFont="1" applyBorder="1" applyAlignment="1" applyProtection="1">
      <alignment horizontal="right"/>
    </xf>
    <xf numFmtId="0" fontId="18" fillId="0" borderId="0" xfId="0" applyFont="1" applyBorder="1" applyProtection="1"/>
    <xf numFmtId="0" fontId="20" fillId="0" borderId="0" xfId="0" applyFont="1" applyBorder="1" applyAlignment="1" applyProtection="1">
      <alignment horizontal="right"/>
    </xf>
    <xf numFmtId="164" fontId="22" fillId="0" borderId="0" xfId="0" applyNumberFormat="1" applyFont="1" applyBorder="1" applyAlignment="1" applyProtection="1">
      <alignment horizontal="right"/>
    </xf>
    <xf numFmtId="0" fontId="18" fillId="0" borderId="0" xfId="0" quotePrefix="1" applyFont="1" applyAlignment="1" applyProtection="1">
      <alignment horizontal="left" wrapText="1"/>
    </xf>
    <xf numFmtId="165" fontId="20" fillId="0" borderId="0" xfId="0" quotePrefix="1" applyNumberFormat="1" applyFont="1" applyBorder="1" applyAlignment="1" applyProtection="1">
      <alignment horizontal="right"/>
    </xf>
    <xf numFmtId="0" fontId="18" fillId="0" borderId="0" xfId="0" quotePrefix="1" applyFont="1" applyBorder="1" applyAlignment="1" applyProtection="1">
      <alignment horizontal="left" vertical="top" wrapText="1"/>
    </xf>
    <xf numFmtId="0" fontId="18" fillId="0" borderId="1" xfId="0" quotePrefix="1" applyNumberFormat="1" applyFont="1" applyBorder="1" applyAlignment="1" applyProtection="1">
      <alignment vertical="center"/>
    </xf>
    <xf numFmtId="0" fontId="18" fillId="0" borderId="16" xfId="0" applyFont="1" applyBorder="1" applyAlignment="1" applyProtection="1">
      <alignment horizontal="left" vertical="center"/>
    </xf>
    <xf numFmtId="14" fontId="37" fillId="4" borderId="2" xfId="0" applyNumberFormat="1" applyFont="1" applyFill="1" applyBorder="1" applyAlignment="1" applyProtection="1">
      <alignment horizontal="right" vertical="center"/>
      <protection locked="0"/>
    </xf>
    <xf numFmtId="0" fontId="18" fillId="0" borderId="3" xfId="0" quotePrefix="1" applyFont="1" applyBorder="1" applyAlignment="1" applyProtection="1">
      <alignment vertical="center"/>
    </xf>
    <xf numFmtId="0" fontId="25" fillId="0" borderId="4" xfId="0" applyFont="1" applyBorder="1" applyAlignment="1" applyProtection="1">
      <alignment horizontal="right" vertical="center"/>
    </xf>
    <xf numFmtId="0" fontId="18" fillId="0" borderId="3" xfId="0" applyFont="1" applyBorder="1" applyAlignment="1" applyProtection="1">
      <alignment vertical="center"/>
    </xf>
    <xf numFmtId="0" fontId="37" fillId="4" borderId="4" xfId="0" applyFont="1" applyFill="1" applyBorder="1" applyAlignment="1" applyProtection="1">
      <alignment horizontal="right" vertical="center"/>
      <protection locked="0"/>
    </xf>
    <xf numFmtId="14" fontId="37" fillId="4" borderId="4" xfId="0" applyNumberFormat="1" applyFont="1" applyFill="1" applyBorder="1" applyAlignment="1" applyProtection="1">
      <alignment horizontal="right" vertical="center"/>
      <protection locked="0"/>
    </xf>
    <xf numFmtId="171" fontId="18" fillId="0" borderId="4" xfId="0" applyNumberFormat="1" applyFont="1" applyBorder="1" applyAlignment="1" applyProtection="1">
      <alignment horizontal="right" vertical="center"/>
    </xf>
    <xf numFmtId="0" fontId="18" fillId="0" borderId="3" xfId="0" quotePrefix="1" applyFont="1" applyBorder="1" applyAlignment="1" applyProtection="1">
      <alignment vertical="top"/>
    </xf>
    <xf numFmtId="0" fontId="24" fillId="0" borderId="4" xfId="0" applyFont="1" applyBorder="1" applyAlignment="1" applyProtection="1">
      <alignment horizontal="left" vertical="center"/>
    </xf>
    <xf numFmtId="0" fontId="18" fillId="0" borderId="3" xfId="0" applyFont="1" applyBorder="1" applyAlignment="1" applyProtection="1">
      <alignment vertical="top"/>
    </xf>
    <xf numFmtId="1" fontId="37" fillId="4" borderId="4" xfId="0" applyNumberFormat="1" applyFont="1" applyFill="1" applyBorder="1" applyAlignment="1" applyProtection="1">
      <alignment horizontal="right" vertical="top"/>
      <protection locked="0"/>
    </xf>
    <xf numFmtId="1" fontId="37" fillId="4" borderId="4" xfId="0" applyNumberFormat="1" applyFont="1" applyFill="1" applyBorder="1" applyAlignment="1" applyProtection="1">
      <alignment horizontal="right" vertical="center"/>
      <protection locked="0"/>
    </xf>
    <xf numFmtId="0" fontId="20" fillId="0" borderId="4" xfId="0" applyFont="1" applyBorder="1" applyAlignment="1" applyProtection="1">
      <alignment horizontal="right" vertical="center"/>
    </xf>
    <xf numFmtId="0" fontId="18" fillId="0" borderId="0" xfId="0" quotePrefix="1" applyFont="1" applyBorder="1" applyAlignment="1" applyProtection="1">
      <alignment vertical="top"/>
    </xf>
    <xf numFmtId="1" fontId="18" fillId="0" borderId="4" xfId="0" applyNumberFormat="1" applyFont="1" applyBorder="1" applyAlignment="1" applyProtection="1">
      <alignment horizontal="right" vertical="top"/>
    </xf>
    <xf numFmtId="1" fontId="18" fillId="0" borderId="4" xfId="0" applyNumberFormat="1" applyFont="1" applyBorder="1" applyAlignment="1" applyProtection="1">
      <alignment horizontal="right" vertical="center"/>
    </xf>
    <xf numFmtId="164" fontId="37" fillId="4" borderId="4" xfId="0" applyNumberFormat="1" applyFont="1" applyFill="1" applyBorder="1" applyAlignment="1" applyProtection="1">
      <alignment horizontal="right" vertical="center"/>
      <protection locked="0"/>
    </xf>
    <xf numFmtId="0" fontId="18" fillId="0" borderId="5" xfId="0" quotePrefix="1" applyFont="1" applyBorder="1" applyAlignment="1" applyProtection="1">
      <alignment horizontal="left" vertical="top"/>
    </xf>
    <xf numFmtId="164" fontId="18" fillId="0" borderId="6" xfId="0" quotePrefix="1" applyNumberFormat="1" applyFont="1" applyBorder="1" applyAlignment="1" applyProtection="1">
      <alignment horizontal="right" vertical="center"/>
    </xf>
    <xf numFmtId="0" fontId="18" fillId="0" borderId="1" xfId="0" quotePrefix="1" applyNumberFormat="1" applyFont="1" applyBorder="1" applyAlignment="1" applyProtection="1">
      <alignment horizontal="right" vertical="center"/>
    </xf>
    <xf numFmtId="0" fontId="18" fillId="0" borderId="3" xfId="0" quotePrefix="1" applyFont="1" applyBorder="1" applyAlignment="1" applyProtection="1">
      <alignment horizontal="right" vertical="center"/>
    </xf>
    <xf numFmtId="0" fontId="18" fillId="0" borderId="4" xfId="0" applyFont="1" applyBorder="1" applyAlignment="1" applyProtection="1">
      <alignment horizontal="right" vertical="center"/>
    </xf>
    <xf numFmtId="0" fontId="18" fillId="0" borderId="3" xfId="0" quotePrefix="1" applyFont="1" applyBorder="1" applyAlignment="1" applyProtection="1">
      <alignment horizontal="right" vertical="top"/>
    </xf>
    <xf numFmtId="0" fontId="18" fillId="0" borderId="5" xfId="0" quotePrefix="1" applyFont="1" applyBorder="1" applyAlignment="1" applyProtection="1">
      <alignment horizontal="right" vertical="top"/>
    </xf>
    <xf numFmtId="0" fontId="45" fillId="0" borderId="0" xfId="0" applyFont="1" applyBorder="1" applyAlignment="1" applyProtection="1">
      <alignment horizontal="left" vertical="center"/>
    </xf>
    <xf numFmtId="0" fontId="0" fillId="17" borderId="3" xfId="0" quotePrefix="1" applyFill="1" applyBorder="1" applyAlignment="1">
      <alignment horizontal="right" vertical="top" wrapText="1"/>
    </xf>
    <xf numFmtId="0" fontId="0" fillId="14" borderId="0" xfId="0" applyFill="1" applyAlignment="1">
      <alignment vertical="top" wrapText="1"/>
    </xf>
    <xf numFmtId="0" fontId="6" fillId="14" borderId="0" xfId="0" applyFont="1" applyFill="1" applyAlignment="1">
      <alignment horizontal="left" vertical="top" wrapText="1"/>
    </xf>
    <xf numFmtId="0" fontId="0" fillId="14" borderId="0" xfId="0" applyFill="1" applyAlignment="1">
      <alignment horizontal="left" vertical="top" wrapText="1"/>
    </xf>
    <xf numFmtId="0" fontId="31" fillId="14" borderId="0" xfId="0" applyFont="1" applyFill="1" applyAlignment="1">
      <alignment horizontal="center" wrapText="1"/>
    </xf>
    <xf numFmtId="0" fontId="32" fillId="14" borderId="0" xfId="0" applyFont="1" applyFill="1" applyAlignment="1">
      <alignment horizontal="left" vertical="top" wrapText="1"/>
    </xf>
    <xf numFmtId="0" fontId="6" fillId="14" borderId="0" xfId="0" quotePrefix="1" applyFont="1" applyFill="1" applyAlignment="1">
      <alignment horizontal="left" vertical="top" wrapText="1"/>
    </xf>
    <xf numFmtId="0" fontId="33" fillId="14" borderId="0" xfId="0" applyFont="1" applyFill="1" applyAlignment="1">
      <alignment horizontal="left" vertical="top" wrapText="1"/>
    </xf>
    <xf numFmtId="0" fontId="4" fillId="14" borderId="0" xfId="0" applyFont="1" applyFill="1" applyAlignment="1">
      <alignment horizontal="left" vertical="top" wrapText="1"/>
    </xf>
    <xf numFmtId="0" fontId="6" fillId="17" borderId="0" xfId="0" applyFont="1" applyFill="1" applyBorder="1" applyAlignment="1">
      <alignment vertical="top" wrapText="1"/>
    </xf>
    <xf numFmtId="0" fontId="0" fillId="17" borderId="4" xfId="0" applyFill="1" applyBorder="1" applyAlignment="1">
      <alignment vertical="top" wrapText="1"/>
    </xf>
    <xf numFmtId="0" fontId="6" fillId="17" borderId="5" xfId="0" applyFont="1" applyFill="1" applyBorder="1" applyAlignment="1">
      <alignment horizontal="left" vertical="top" wrapText="1"/>
    </xf>
    <xf numFmtId="0" fontId="0" fillId="17" borderId="17" xfId="0" applyFill="1" applyBorder="1" applyAlignment="1">
      <alignment horizontal="left" vertical="top" wrapText="1"/>
    </xf>
    <xf numFmtId="0" fontId="0" fillId="17" borderId="6" xfId="0" applyFill="1" applyBorder="1" applyAlignment="1">
      <alignment horizontal="left" vertical="top" wrapText="1"/>
    </xf>
    <xf numFmtId="0" fontId="6" fillId="14" borderId="0" xfId="0" applyFont="1" applyFill="1" applyAlignment="1">
      <alignment vertical="top" wrapText="1"/>
    </xf>
    <xf numFmtId="0" fontId="0" fillId="14" borderId="0" xfId="0" applyFill="1" applyAlignment="1">
      <alignment vertical="top" wrapText="1"/>
    </xf>
    <xf numFmtId="0" fontId="30" fillId="17" borderId="1" xfId="0" applyFont="1" applyFill="1" applyBorder="1" applyAlignment="1">
      <alignment horizontal="center" vertical="center" wrapText="1"/>
    </xf>
    <xf numFmtId="0" fontId="30" fillId="17" borderId="16" xfId="0" applyFont="1" applyFill="1" applyBorder="1" applyAlignment="1">
      <alignment horizontal="center" vertical="center" wrapText="1"/>
    </xf>
    <xf numFmtId="0" fontId="30" fillId="17" borderId="2" xfId="0" applyFont="1" applyFill="1" applyBorder="1" applyAlignment="1">
      <alignment horizontal="center" vertical="center" wrapText="1"/>
    </xf>
    <xf numFmtId="0" fontId="0" fillId="17" borderId="0" xfId="0" applyFill="1" applyBorder="1" applyAlignment="1">
      <alignment vertical="top" wrapText="1"/>
    </xf>
    <xf numFmtId="14" fontId="40" fillId="0" borderId="0" xfId="0" applyNumberFormat="1" applyFont="1" applyFill="1" applyBorder="1" applyAlignment="1" applyProtection="1">
      <alignment horizontal="left" vertical="top" wrapText="1"/>
    </xf>
    <xf numFmtId="0" fontId="20" fillId="0" borderId="0" xfId="0" applyFont="1" applyAlignment="1" applyProtection="1">
      <alignment horizontal="center" vertical="top" wrapText="1"/>
    </xf>
    <xf numFmtId="0" fontId="23" fillId="0" borderId="0" xfId="0" applyFont="1" applyBorder="1" applyAlignment="1" applyProtection="1">
      <alignment horizontal="center" vertical="center"/>
    </xf>
    <xf numFmtId="0" fontId="27" fillId="0" borderId="0" xfId="0" applyFont="1" applyBorder="1" applyAlignment="1" applyProtection="1">
      <alignment horizontal="center" wrapText="1"/>
    </xf>
    <xf numFmtId="0" fontId="18" fillId="13" borderId="13" xfId="0" applyFont="1" applyFill="1" applyBorder="1" applyAlignment="1" applyProtection="1">
      <alignment horizontal="left" vertical="center" wrapText="1"/>
    </xf>
    <xf numFmtId="0" fontId="18" fillId="13" borderId="14" xfId="0" applyFont="1" applyFill="1" applyBorder="1" applyAlignment="1" applyProtection="1">
      <alignment horizontal="left" vertical="center" wrapText="1"/>
    </xf>
    <xf numFmtId="0" fontId="18" fillId="13" borderId="15" xfId="0" applyFont="1" applyFill="1" applyBorder="1" applyAlignment="1" applyProtection="1">
      <alignment horizontal="left" vertical="center" wrapText="1"/>
    </xf>
    <xf numFmtId="0" fontId="18" fillId="0" borderId="17" xfId="0" quotePrefix="1" applyFont="1" applyBorder="1" applyAlignment="1" applyProtection="1">
      <alignment horizontal="left" vertical="top" wrapText="1"/>
    </xf>
    <xf numFmtId="0" fontId="18" fillId="0" borderId="0" xfId="0" applyFont="1" applyBorder="1" applyAlignment="1" applyProtection="1">
      <alignment horizontal="left" vertical="top" wrapText="1"/>
    </xf>
    <xf numFmtId="14" fontId="23" fillId="0" borderId="0" xfId="0" applyNumberFormat="1" applyFont="1" applyFill="1" applyBorder="1" applyAlignment="1" applyProtection="1">
      <alignment horizontal="left" vertical="top"/>
    </xf>
    <xf numFmtId="0" fontId="38" fillId="0" borderId="0" xfId="0" applyFont="1" applyBorder="1" applyAlignment="1" applyProtection="1">
      <alignment vertical="center" wrapText="1"/>
    </xf>
    <xf numFmtId="0" fontId="22" fillId="0" borderId="0" xfId="0" quotePrefix="1" applyFont="1" applyAlignment="1" applyProtection="1">
      <alignment horizontal="left" wrapText="1"/>
    </xf>
    <xf numFmtId="0" fontId="18" fillId="0" borderId="0" xfId="0" quotePrefix="1" applyFont="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0" fontId="14" fillId="9" borderId="11" xfId="9" applyFont="1" applyFill="1" applyBorder="1" applyAlignment="1">
      <alignment horizontal="center" vertical="center" wrapText="1"/>
    </xf>
    <xf numFmtId="0" fontId="14" fillId="9" borderId="10" xfId="9" applyFont="1" applyFill="1" applyBorder="1" applyAlignment="1">
      <alignment horizontal="center" vertical="center" wrapText="1"/>
    </xf>
    <xf numFmtId="0" fontId="14" fillId="9" borderId="9" xfId="9" applyFont="1" applyFill="1" applyBorder="1" applyAlignment="1">
      <alignment horizontal="center" vertical="center" wrapText="1"/>
    </xf>
    <xf numFmtId="0" fontId="38" fillId="0" borderId="0" xfId="1" quotePrefix="1" applyFont="1" applyAlignment="1">
      <alignment horizontal="left" vertical="center" wrapText="1"/>
    </xf>
    <xf numFmtId="0" fontId="6" fillId="15" borderId="0" xfId="1" applyFont="1" applyFill="1" applyAlignment="1">
      <alignment horizontal="left" wrapText="1"/>
    </xf>
    <xf numFmtId="0" fontId="38" fillId="0" borderId="0" xfId="0" quotePrefix="1" applyFont="1" applyAlignment="1">
      <alignment horizontal="left" vertical="center" wrapText="1"/>
    </xf>
    <xf numFmtId="0" fontId="0" fillId="0" borderId="0" xfId="0" quotePrefix="1" applyAlignment="1">
      <alignment horizontal="left" vertical="center" wrapText="1"/>
    </xf>
    <xf numFmtId="0" fontId="38" fillId="0" borderId="0" xfId="1" quotePrefix="1" applyFont="1" applyAlignment="1">
      <alignment horizontal="left" wrapText="1"/>
    </xf>
  </cellXfs>
  <cellStyles count="11">
    <cellStyle name="Comma" xfId="10" builtinId="3"/>
    <cellStyle name="Comma 3" xfId="8" xr:uid="{00000000-0005-0000-0000-000000000000}"/>
    <cellStyle name="Hyperlink" xfId="2" builtinId="8"/>
    <cellStyle name="Normal" xfId="0" builtinId="0"/>
    <cellStyle name="Normal 2" xfId="1" xr:uid="{00000000-0005-0000-0000-000003000000}"/>
    <cellStyle name="Normal 2 2" xfId="5" xr:uid="{00000000-0005-0000-0000-000004000000}"/>
    <cellStyle name="Normal 2 3" xfId="6" xr:uid="{00000000-0005-0000-0000-000005000000}"/>
    <cellStyle name="Normal 3" xfId="9" xr:uid="{00000000-0005-0000-0000-000006000000}"/>
    <cellStyle name="Percent 2" xfId="3" xr:uid="{00000000-0005-0000-0000-000007000000}"/>
    <cellStyle name="Percent 2 2" xfId="4" xr:uid="{00000000-0005-0000-0000-000008000000}"/>
    <cellStyle name="Percent 3" xfId="7" xr:uid="{00000000-0005-0000-0000-000009000000}"/>
  </cellStyles>
  <dxfs count="0"/>
  <tableStyles count="0" defaultTableStyle="TableStyleMedium2" defaultPivotStyle="PivotStyleLight16"/>
  <colors>
    <mruColors>
      <color rgb="FF0000FF"/>
      <color rgb="FF00FF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49390</xdr:colOff>
      <xdr:row>8</xdr:row>
      <xdr:rowOff>56445</xdr:rowOff>
    </xdr:from>
    <xdr:to>
      <xdr:col>7</xdr:col>
      <xdr:colOff>1835</xdr:colOff>
      <xdr:row>9</xdr:row>
      <xdr:rowOff>93446</xdr:rowOff>
    </xdr:to>
    <xdr:pic>
      <xdr:nvPicPr>
        <xdr:cNvPr id="3" name="Picture 2">
          <a:extLst>
            <a:ext uri="{FF2B5EF4-FFF2-40B4-BE49-F238E27FC236}">
              <a16:creationId xmlns:a16="http://schemas.microsoft.com/office/drawing/2014/main" id="{D69BA40E-0671-4D2F-B1EB-CA6596EF9321}"/>
            </a:ext>
          </a:extLst>
        </xdr:cNvPr>
        <xdr:cNvPicPr>
          <a:picLocks noChangeAspect="1"/>
        </xdr:cNvPicPr>
      </xdr:nvPicPr>
      <xdr:blipFill>
        <a:blip xmlns:r="http://schemas.openxmlformats.org/officeDocument/2006/relationships" r:embed="rId1"/>
        <a:stretch>
          <a:fillRect/>
        </a:stretch>
      </xdr:blipFill>
      <xdr:spPr>
        <a:xfrm>
          <a:off x="1594557" y="1291167"/>
          <a:ext cx="2520667" cy="2133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pbgc.gov/prac/mortality-retirement-and-pv-max-guarantee/erisa-mortality-tables/erisa-section-4050-mortality-table-for-2022-valuation-dat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gc.gov/prac/mortality-retirement-and-pv-max-guarantee/erisa-mortality-tables/erisa-section-4050-mortality-table-for-2022-valuation-date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bgc.gov/Documents/High-XRA-table.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59999389629810485"/>
    <pageSetUpPr fitToPage="1"/>
  </sheetPr>
  <dimension ref="B1:D42"/>
  <sheetViews>
    <sheetView tabSelected="1" zoomScale="115" zoomScaleNormal="115" workbookViewId="0">
      <selection activeCell="B3" sqref="B3:D3"/>
    </sheetView>
  </sheetViews>
  <sheetFormatPr defaultColWidth="8.81640625" defaultRowHeight="12.5" x14ac:dyDescent="0.25"/>
  <cols>
    <col min="1" max="1" width="2" style="121" customWidth="1"/>
    <col min="2" max="2" width="3" style="122" customWidth="1"/>
    <col min="3" max="3" width="2.453125" style="121" customWidth="1"/>
    <col min="4" max="4" width="108" style="121" customWidth="1"/>
    <col min="5" max="16384" width="8.81640625" style="121"/>
  </cols>
  <sheetData>
    <row r="1" spans="2:4" ht="18.75" customHeight="1" x14ac:dyDescent="0.45">
      <c r="B1" s="253" t="s">
        <v>69</v>
      </c>
      <c r="C1" s="253"/>
      <c r="D1" s="253"/>
    </row>
    <row r="2" spans="2:4" s="123" customFormat="1" ht="15.75" customHeight="1" x14ac:dyDescent="0.25">
      <c r="B2" s="254" t="s">
        <v>70</v>
      </c>
      <c r="C2" s="254"/>
      <c r="D2" s="254"/>
    </row>
    <row r="3" spans="2:4" s="123" customFormat="1" ht="43.5" customHeight="1" x14ac:dyDescent="0.25">
      <c r="B3" s="251" t="s">
        <v>120</v>
      </c>
      <c r="C3" s="252"/>
      <c r="D3" s="252"/>
    </row>
    <row r="4" spans="2:4" s="123" customFormat="1" ht="45" customHeight="1" x14ac:dyDescent="0.25">
      <c r="B4" s="255" t="s">
        <v>121</v>
      </c>
      <c r="C4" s="252"/>
      <c r="D4" s="252"/>
    </row>
    <row r="5" spans="2:4" s="123" customFormat="1" ht="18" customHeight="1" x14ac:dyDescent="0.25">
      <c r="B5" s="252" t="s">
        <v>122</v>
      </c>
      <c r="C5" s="252"/>
      <c r="D5" s="252"/>
    </row>
    <row r="6" spans="2:4" s="123" customFormat="1" ht="17.5" customHeight="1" x14ac:dyDescent="0.25">
      <c r="B6" s="131" t="s">
        <v>71</v>
      </c>
      <c r="C6" s="252" t="s">
        <v>72</v>
      </c>
      <c r="D6" s="252"/>
    </row>
    <row r="7" spans="2:4" s="123" customFormat="1" ht="17.5" customHeight="1" x14ac:dyDescent="0.25">
      <c r="B7" s="130" t="s">
        <v>71</v>
      </c>
      <c r="C7" s="252" t="s">
        <v>81</v>
      </c>
      <c r="D7" s="252"/>
    </row>
    <row r="8" spans="2:4" s="123" customFormat="1" ht="17.5" customHeight="1" x14ac:dyDescent="0.25">
      <c r="B8" s="130" t="s">
        <v>71</v>
      </c>
      <c r="C8" s="252" t="s">
        <v>93</v>
      </c>
      <c r="D8" s="252"/>
    </row>
    <row r="9" spans="2:4" s="123" customFormat="1" x14ac:dyDescent="0.25">
      <c r="B9" s="131"/>
    </row>
    <row r="10" spans="2:4" s="123" customFormat="1" ht="18" customHeight="1" x14ac:dyDescent="0.25">
      <c r="B10" s="254" t="s">
        <v>118</v>
      </c>
      <c r="C10" s="254"/>
      <c r="D10" s="254"/>
    </row>
    <row r="11" spans="2:4" s="123" customFormat="1" ht="29.5" customHeight="1" x14ac:dyDescent="0.25">
      <c r="B11" s="251" t="s">
        <v>119</v>
      </c>
      <c r="C11" s="252"/>
      <c r="D11" s="252"/>
    </row>
    <row r="12" spans="2:4" s="123" customFormat="1" ht="32.5" customHeight="1" x14ac:dyDescent="0.25">
      <c r="B12" s="251" t="s">
        <v>123</v>
      </c>
      <c r="C12" s="252"/>
      <c r="D12" s="252"/>
    </row>
    <row r="13" spans="2:4" s="123" customFormat="1" ht="30.65" customHeight="1" x14ac:dyDescent="0.25">
      <c r="B13" s="252" t="s">
        <v>124</v>
      </c>
      <c r="C13" s="252"/>
      <c r="D13" s="252"/>
    </row>
    <row r="14" spans="2:4" s="123" customFormat="1" ht="17.5" customHeight="1" x14ac:dyDescent="0.25">
      <c r="B14" s="131" t="s">
        <v>71</v>
      </c>
      <c r="C14" s="252" t="s">
        <v>73</v>
      </c>
      <c r="D14" s="252"/>
    </row>
    <row r="15" spans="2:4" s="123" customFormat="1" ht="18.75" customHeight="1" x14ac:dyDescent="0.25">
      <c r="B15" s="131" t="s">
        <v>71</v>
      </c>
      <c r="C15" s="251" t="s">
        <v>83</v>
      </c>
      <c r="D15" s="252"/>
    </row>
    <row r="16" spans="2:4" s="123" customFormat="1" ht="42" customHeight="1" x14ac:dyDescent="0.25">
      <c r="B16" s="251" t="s">
        <v>94</v>
      </c>
      <c r="C16" s="252"/>
      <c r="D16" s="252"/>
    </row>
    <row r="17" spans="2:4" s="123" customFormat="1" x14ac:dyDescent="0.25">
      <c r="B17" s="131"/>
    </row>
    <row r="18" spans="2:4" s="123" customFormat="1" ht="17.25" customHeight="1" x14ac:dyDescent="0.25">
      <c r="B18" s="256" t="s">
        <v>97</v>
      </c>
      <c r="C18" s="256"/>
      <c r="D18" s="256"/>
    </row>
    <row r="19" spans="2:4" s="123" customFormat="1" ht="45" customHeight="1" x14ac:dyDescent="0.25">
      <c r="B19" s="251" t="s">
        <v>125</v>
      </c>
      <c r="C19" s="252"/>
      <c r="D19" s="252"/>
    </row>
    <row r="20" spans="2:4" s="123" customFormat="1" ht="29.25" customHeight="1" x14ac:dyDescent="0.25">
      <c r="B20" s="131" t="s">
        <v>71</v>
      </c>
      <c r="C20" s="251" t="s">
        <v>95</v>
      </c>
      <c r="D20" s="252"/>
    </row>
    <row r="21" spans="2:4" s="123" customFormat="1" ht="45" customHeight="1" x14ac:dyDescent="0.25">
      <c r="B21" s="131"/>
      <c r="C21" s="251" t="s">
        <v>113</v>
      </c>
      <c r="D21" s="252"/>
    </row>
    <row r="22" spans="2:4" s="123" customFormat="1" ht="31.5" customHeight="1" x14ac:dyDescent="0.25">
      <c r="B22" s="131" t="s">
        <v>71</v>
      </c>
      <c r="C22" s="251" t="s">
        <v>96</v>
      </c>
      <c r="D22" s="252"/>
    </row>
    <row r="23" spans="2:4" s="123" customFormat="1" ht="30" customHeight="1" x14ac:dyDescent="0.25">
      <c r="B23" s="131"/>
      <c r="C23" s="251" t="s">
        <v>82</v>
      </c>
      <c r="D23" s="252"/>
    </row>
    <row r="24" spans="2:4" s="123" customFormat="1" ht="17.5" customHeight="1" x14ac:dyDescent="0.25">
      <c r="B24" s="131"/>
      <c r="C24" s="251" t="s">
        <v>98</v>
      </c>
      <c r="D24" s="252"/>
    </row>
    <row r="25" spans="2:4" s="123" customFormat="1" ht="17.5" customHeight="1" x14ac:dyDescent="0.25">
      <c r="B25" s="131"/>
      <c r="C25" s="251" t="s">
        <v>99</v>
      </c>
      <c r="D25" s="252"/>
    </row>
    <row r="26" spans="2:4" s="123" customFormat="1" ht="32.25" customHeight="1" x14ac:dyDescent="0.25">
      <c r="B26" s="131"/>
      <c r="C26" s="257" t="s">
        <v>100</v>
      </c>
      <c r="D26" s="257"/>
    </row>
    <row r="27" spans="2:4" s="123" customFormat="1" ht="31.5" customHeight="1" x14ac:dyDescent="0.25">
      <c r="B27" s="251" t="s">
        <v>101</v>
      </c>
      <c r="C27" s="252"/>
      <c r="D27" s="252"/>
    </row>
    <row r="28" spans="2:4" s="123" customFormat="1" ht="42" customHeight="1" x14ac:dyDescent="0.25">
      <c r="B28" s="251" t="s">
        <v>126</v>
      </c>
      <c r="C28" s="252"/>
      <c r="D28" s="252"/>
    </row>
    <row r="29" spans="2:4" s="123" customFormat="1" x14ac:dyDescent="0.25">
      <c r="B29" s="131"/>
    </row>
    <row r="30" spans="2:4" s="123" customFormat="1" ht="15" customHeight="1" x14ac:dyDescent="0.25">
      <c r="B30" s="256" t="s">
        <v>102</v>
      </c>
      <c r="C30" s="256"/>
      <c r="D30" s="256"/>
    </row>
    <row r="31" spans="2:4" s="123" customFormat="1" ht="32.5" customHeight="1" x14ac:dyDescent="0.25">
      <c r="B31" s="251" t="s">
        <v>76</v>
      </c>
      <c r="C31" s="252"/>
      <c r="D31" s="252"/>
    </row>
    <row r="32" spans="2:4" s="123" customFormat="1" ht="17.5" customHeight="1" x14ac:dyDescent="0.25">
      <c r="B32" s="131" t="s">
        <v>71</v>
      </c>
      <c r="C32" s="263" t="s">
        <v>103</v>
      </c>
      <c r="D32" s="264"/>
    </row>
    <row r="33" spans="2:4" s="123" customFormat="1" ht="30" customHeight="1" x14ac:dyDescent="0.25">
      <c r="B33" s="131" t="s">
        <v>71</v>
      </c>
      <c r="C33" s="263" t="s">
        <v>104</v>
      </c>
      <c r="D33" s="264"/>
    </row>
    <row r="34" spans="2:4" s="123" customFormat="1" x14ac:dyDescent="0.25">
      <c r="B34" s="251" t="s">
        <v>77</v>
      </c>
      <c r="C34" s="252"/>
      <c r="D34" s="252"/>
    </row>
    <row r="35" spans="2:4" s="123" customFormat="1" x14ac:dyDescent="0.25">
      <c r="B35" s="250"/>
    </row>
    <row r="36" spans="2:4" s="123" customFormat="1" ht="14.5" x14ac:dyDescent="0.25">
      <c r="B36" s="256" t="s">
        <v>146</v>
      </c>
      <c r="C36" s="256"/>
      <c r="D36" s="256"/>
    </row>
    <row r="37" spans="2:4" s="123" customFormat="1" x14ac:dyDescent="0.25">
      <c r="B37" s="251" t="s">
        <v>147</v>
      </c>
      <c r="C37" s="252"/>
      <c r="D37" s="252"/>
    </row>
    <row r="38" spans="2:4" s="123" customFormat="1" ht="13" thickBot="1" x14ac:dyDescent="0.3">
      <c r="B38" s="250"/>
    </row>
    <row r="39" spans="2:4" ht="17.25" customHeight="1" x14ac:dyDescent="0.25">
      <c r="B39" s="265" t="s">
        <v>74</v>
      </c>
      <c r="C39" s="266"/>
      <c r="D39" s="267"/>
    </row>
    <row r="40" spans="2:4" ht="17.5" customHeight="1" x14ac:dyDescent="0.25">
      <c r="B40" s="249" t="s">
        <v>56</v>
      </c>
      <c r="C40" s="268" t="s">
        <v>75</v>
      </c>
      <c r="D40" s="259"/>
    </row>
    <row r="41" spans="2:4" ht="28.5" customHeight="1" x14ac:dyDescent="0.25">
      <c r="B41" s="249" t="s">
        <v>16</v>
      </c>
      <c r="C41" s="258" t="s">
        <v>105</v>
      </c>
      <c r="D41" s="259"/>
    </row>
    <row r="42" spans="2:4" ht="27.75" customHeight="1" thickBot="1" x14ac:dyDescent="0.3">
      <c r="B42" s="260" t="s">
        <v>127</v>
      </c>
      <c r="C42" s="261"/>
      <c r="D42" s="262"/>
    </row>
  </sheetData>
  <sheetProtection algorithmName="SHA-512" hashValue="6VUzGrZt5xfdU0czrRzinwM+dRgLsk9N4HL3sJiBVAL1gam06cUyBrYGkc9F3O2UyKQ6Yet/qhAZsPntsLQq0w==" saltValue="U+edlyUe3WqsxU6mQifD4w==" spinCount="100000" sheet="1" objects="1" scenarios="1"/>
  <mergeCells count="37">
    <mergeCell ref="B31:D31"/>
    <mergeCell ref="C41:D41"/>
    <mergeCell ref="B42:D42"/>
    <mergeCell ref="C32:D32"/>
    <mergeCell ref="C33:D33"/>
    <mergeCell ref="B34:D34"/>
    <mergeCell ref="B39:D39"/>
    <mergeCell ref="C40:D40"/>
    <mergeCell ref="B36:D36"/>
    <mergeCell ref="B37:D37"/>
    <mergeCell ref="B13:D13"/>
    <mergeCell ref="C14:D14"/>
    <mergeCell ref="C15:D15"/>
    <mergeCell ref="B16:D16"/>
    <mergeCell ref="B18:D18"/>
    <mergeCell ref="B19:D19"/>
    <mergeCell ref="C22:D22"/>
    <mergeCell ref="B27:D27"/>
    <mergeCell ref="B28:D28"/>
    <mergeCell ref="B30:D30"/>
    <mergeCell ref="C20:D20"/>
    <mergeCell ref="C21:D21"/>
    <mergeCell ref="C26:D26"/>
    <mergeCell ref="C23:D23"/>
    <mergeCell ref="C24:D24"/>
    <mergeCell ref="C25:D25"/>
    <mergeCell ref="B12:D12"/>
    <mergeCell ref="B1:D1"/>
    <mergeCell ref="B2:D2"/>
    <mergeCell ref="B3:D3"/>
    <mergeCell ref="B4:D4"/>
    <mergeCell ref="B5:D5"/>
    <mergeCell ref="C6:D6"/>
    <mergeCell ref="C7:D7"/>
    <mergeCell ref="C8:D8"/>
    <mergeCell ref="B10:D10"/>
    <mergeCell ref="B11:D11"/>
  </mergeCells>
  <printOptions horizontalCentered="1"/>
  <pageMargins left="0.25" right="0.25" top="0.75" bottom="0.75" header="0.3" footer="0.3"/>
  <pageSetup scale="72" orientation="portrait" r:id="rId1"/>
  <ignoredErrors>
    <ignoredError sqref="B40:B4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FF00"/>
  </sheetPr>
  <dimension ref="A1:AJ133"/>
  <sheetViews>
    <sheetView zoomScale="90" zoomScaleNormal="90" workbookViewId="0">
      <selection activeCell="G4" sqref="G4"/>
    </sheetView>
  </sheetViews>
  <sheetFormatPr defaultColWidth="9.1796875" defaultRowHeight="12.5" x14ac:dyDescent="0.25"/>
  <cols>
    <col min="1" max="1" width="12.7265625" style="4" customWidth="1"/>
    <col min="2" max="2" width="14.26953125" style="4" customWidth="1"/>
    <col min="3" max="3" width="12.7265625" style="4" customWidth="1"/>
    <col min="4" max="4" width="24.7265625" style="4" customWidth="1"/>
    <col min="5" max="5" width="1.7265625" style="151" customWidth="1"/>
    <col min="6" max="6" width="11" style="152" customWidth="1"/>
    <col min="7" max="7" width="10.1796875" style="152" customWidth="1"/>
    <col min="8" max="8" width="9.26953125" style="151" bestFit="1" customWidth="1"/>
    <col min="9" max="9" width="1.7265625" style="151" customWidth="1"/>
    <col min="10" max="11" width="9.26953125" style="151" bestFit="1" customWidth="1"/>
    <col min="12" max="12" width="11.81640625" style="151" bestFit="1" customWidth="1"/>
    <col min="13" max="13" width="7.1796875" style="151" bestFit="1" customWidth="1"/>
    <col min="14" max="14" width="1.7265625" style="151" customWidth="1"/>
    <col min="15" max="16" width="9.26953125" style="151" bestFit="1" customWidth="1"/>
    <col min="17" max="17" width="11.81640625" style="151" bestFit="1" customWidth="1"/>
    <col min="18" max="18" width="7.1796875" style="151" bestFit="1" customWidth="1"/>
    <col min="19" max="19" width="1.7265625" style="151" customWidth="1"/>
    <col min="20" max="20" width="11.7265625" style="4" bestFit="1" customWidth="1"/>
    <col min="21" max="22" width="9.1796875" style="4"/>
    <col min="23" max="23" width="12.81640625" style="133" bestFit="1" customWidth="1"/>
    <col min="24" max="24" width="10.26953125" style="4" bestFit="1" customWidth="1"/>
    <col min="25" max="25" width="11.7265625" style="4" customWidth="1"/>
    <col min="26" max="26" width="11.26953125" style="4" bestFit="1" customWidth="1"/>
    <col min="27" max="28" width="10.7265625" style="132" bestFit="1" customWidth="1"/>
    <col min="29" max="29" width="14" style="4" bestFit="1" customWidth="1"/>
    <col min="30" max="30" width="10.7265625" style="4" bestFit="1" customWidth="1"/>
    <col min="31" max="31" width="9.7265625" style="4" bestFit="1" customWidth="1"/>
    <col min="32" max="16384" width="9.1796875" style="4"/>
  </cols>
  <sheetData>
    <row r="1" spans="1:26" ht="13.5" thickBot="1" x14ac:dyDescent="0.35">
      <c r="A1" s="67" t="s">
        <v>34</v>
      </c>
      <c r="E1" s="30"/>
      <c r="F1" s="126"/>
      <c r="G1" s="89">
        <f>1/(1+G4)</f>
        <v>0.97684868613851705</v>
      </c>
      <c r="H1" s="6"/>
      <c r="I1" s="30"/>
      <c r="J1" s="93">
        <f>A5</f>
        <v>63</v>
      </c>
      <c r="K1" s="6"/>
      <c r="L1" s="32">
        <f ca="1">MOD(C3,1)-MOD(A4,1)</f>
        <v>0</v>
      </c>
      <c r="M1" s="6">
        <f ca="1">(L1&lt;0)*1</f>
        <v>0</v>
      </c>
      <c r="N1" s="26"/>
      <c r="O1" s="93">
        <f>A6</f>
        <v>64</v>
      </c>
      <c r="P1" s="4"/>
      <c r="Q1" s="6"/>
      <c r="R1" s="6"/>
      <c r="S1" s="30"/>
    </row>
    <row r="2" spans="1:26" ht="14" x14ac:dyDescent="0.35">
      <c r="A2" s="49" t="s">
        <v>28</v>
      </c>
      <c r="B2" s="47"/>
      <c r="C2" s="48"/>
      <c r="D2" s="48"/>
      <c r="E2" s="30"/>
      <c r="F2" s="125">
        <f>'Update Wkbk Instructions'!E1</f>
        <v>2022</v>
      </c>
      <c r="G2" s="89">
        <f>1/(1+G5)</f>
        <v>0.98010389101244733</v>
      </c>
      <c r="H2" s="4"/>
      <c r="I2" s="26"/>
      <c r="J2" s="6"/>
      <c r="K2" s="6"/>
      <c r="L2" s="78" t="s">
        <v>5</v>
      </c>
      <c r="M2" s="79"/>
      <c r="N2" s="30"/>
      <c r="O2" s="6"/>
      <c r="P2" s="6"/>
      <c r="Q2" s="78" t="s">
        <v>5</v>
      </c>
      <c r="R2" s="79"/>
      <c r="S2" s="26"/>
    </row>
    <row r="3" spans="1:26" ht="13" x14ac:dyDescent="0.3">
      <c r="A3" s="80" t="s">
        <v>4</v>
      </c>
      <c r="B3" s="81" t="s">
        <v>5</v>
      </c>
      <c r="C3" s="55">
        <f ca="1">MAX(A4,'Annuity Factor Calcs'!D7)</f>
        <v>63</v>
      </c>
      <c r="D3" s="55"/>
      <c r="E3" s="26"/>
      <c r="F3" s="3" t="s">
        <v>2</v>
      </c>
      <c r="G3" s="76" t="s">
        <v>138</v>
      </c>
      <c r="H3" s="21"/>
      <c r="I3" s="26"/>
      <c r="J3" s="5" t="s">
        <v>41</v>
      </c>
      <c r="K3" s="5" t="s">
        <v>42</v>
      </c>
      <c r="L3" s="94" t="s">
        <v>44</v>
      </c>
      <c r="M3" s="82"/>
      <c r="N3" s="27"/>
      <c r="O3" s="5" t="s">
        <v>41</v>
      </c>
      <c r="P3" s="5" t="s">
        <v>42</v>
      </c>
      <c r="Q3" s="94" t="s">
        <v>44</v>
      </c>
      <c r="R3" s="82"/>
      <c r="S3" s="26"/>
    </row>
    <row r="4" spans="1:26" ht="12.75" customHeight="1" x14ac:dyDescent="0.3">
      <c r="A4" s="53">
        <f>'Annuity Factor Calcs'!D4</f>
        <v>63</v>
      </c>
      <c r="B4" s="77">
        <f ca="1">L5</f>
        <v>63</v>
      </c>
      <c r="C4" s="77">
        <f ca="1">M6</f>
        <v>64</v>
      </c>
      <c r="D4" s="77">
        <f ca="1">R6</f>
        <v>65</v>
      </c>
      <c r="E4" s="27"/>
      <c r="F4" s="83" t="s">
        <v>3</v>
      </c>
      <c r="G4" s="129">
        <v>2.3699999999999999E-2</v>
      </c>
      <c r="H4" s="20">
        <v>20</v>
      </c>
      <c r="I4" s="27"/>
      <c r="J4" s="5" t="s">
        <v>43</v>
      </c>
      <c r="K4" s="5" t="s">
        <v>43</v>
      </c>
      <c r="L4" s="95" t="s">
        <v>11</v>
      </c>
      <c r="M4" s="82"/>
      <c r="N4" s="26"/>
      <c r="O4" s="5" t="s">
        <v>43</v>
      </c>
      <c r="P4" s="5" t="s">
        <v>43</v>
      </c>
      <c r="Q4" s="95" t="s">
        <v>12</v>
      </c>
      <c r="R4" s="82"/>
      <c r="S4" s="27"/>
      <c r="T4" s="15"/>
    </row>
    <row r="5" spans="1:26" ht="13" x14ac:dyDescent="0.3">
      <c r="A5" s="33">
        <f>INT(A4+0.0001)</f>
        <v>63</v>
      </c>
      <c r="B5" s="64">
        <f ca="1">SUMPRODUCT(SurvivalDiscount,InterestDiscount,L7:L127)-((11/24)*(J$5*K$5))</f>
        <v>17.251310720379838</v>
      </c>
      <c r="C5" s="64">
        <f ca="1">SUMPRODUCT(SurvivalDiscount,InterestDiscount,M7:M127)-((11/24)*(J$6*K$6))</f>
        <v>16.264866408895355</v>
      </c>
      <c r="D5" s="64"/>
      <c r="E5" s="26"/>
      <c r="F5" s="83" t="s">
        <v>6</v>
      </c>
      <c r="G5" s="129">
        <v>2.0299999999999999E-2</v>
      </c>
      <c r="H5" s="84">
        <v>999</v>
      </c>
      <c r="I5" s="26"/>
      <c r="J5" s="31">
        <f ca="1">LOOKUP(L5,$F$10:$F$127,J10:J127)</f>
        <v>1</v>
      </c>
      <c r="K5" s="31">
        <f ca="1">LOOKUP(L5,$F$10:$F$127,K10:K127)</f>
        <v>1</v>
      </c>
      <c r="L5" s="96">
        <f ca="1">INT($C$3+0.0000001)-M1</f>
        <v>63</v>
      </c>
      <c r="M5" s="86" t="s">
        <v>12</v>
      </c>
      <c r="N5" s="26"/>
      <c r="O5" s="31">
        <f ca="1">LOOKUP(Q5,$F$10:$F$127,O10:O127)</f>
        <v>1</v>
      </c>
      <c r="P5" s="31">
        <f ca="1">LOOKUP(Q5,$F$10:$F$127,P10:P127)</f>
        <v>1</v>
      </c>
      <c r="Q5" s="96">
        <f ca="1">M6</f>
        <v>64</v>
      </c>
      <c r="R5" s="86" t="s">
        <v>38</v>
      </c>
      <c r="S5" s="26"/>
      <c r="T5" s="15"/>
    </row>
    <row r="6" spans="1:26" ht="13" thickBot="1" x14ac:dyDescent="0.3">
      <c r="A6" s="33">
        <f>A5+1</f>
        <v>64</v>
      </c>
      <c r="B6" s="64"/>
      <c r="C6" s="64">
        <f ca="1">SUMPRODUCT(SurvivalDiscount2,InterestDiscount2,Q7:Q127)-((11/24)*(O$5*P$5))</f>
        <v>16.750870339656917</v>
      </c>
      <c r="D6" s="64">
        <f ca="1">SUMPRODUCT(SurvivalDiscount2,InterestDiscount2,R7:R127)-((11/24)*(O$6*P$6))</f>
        <v>15.764820471531488</v>
      </c>
      <c r="E6" s="26"/>
      <c r="F6" s="8" t="s">
        <v>7</v>
      </c>
      <c r="G6" s="9" t="s">
        <v>8</v>
      </c>
      <c r="H6" s="9" t="s">
        <v>9</v>
      </c>
      <c r="I6" s="26"/>
      <c r="J6" s="85">
        <f ca="1">LOOKUP(M6,$F$10:$F$127,J10:J127)</f>
        <v>0.99342299999999994</v>
      </c>
      <c r="K6" s="85">
        <f ca="1">LOOKUP(M6,$F$10:$F$127,K10:K127)</f>
        <v>0.97684868613851705</v>
      </c>
      <c r="L6" s="97"/>
      <c r="M6" s="87">
        <f ca="1">L5+1</f>
        <v>64</v>
      </c>
      <c r="N6" s="26"/>
      <c r="O6" s="85">
        <f ca="1">LOOKUP(R6,$F$10:$F$127,O10:O127)</f>
        <v>0.99254200000000004</v>
      </c>
      <c r="P6" s="85">
        <f ca="1">LOOKUP(R6,$F$10:$F$127,P10:P127)</f>
        <v>0.97684868613851705</v>
      </c>
      <c r="Q6" s="97"/>
      <c r="R6" s="87">
        <f ca="1">Q5+1</f>
        <v>65</v>
      </c>
      <c r="S6" s="26"/>
    </row>
    <row r="7" spans="1:26" x14ac:dyDescent="0.25">
      <c r="A7" s="45">
        <f>MOD(A4,1)</f>
        <v>0</v>
      </c>
      <c r="B7" s="24"/>
      <c r="C7" s="24"/>
      <c r="D7" s="24"/>
      <c r="E7" s="28"/>
      <c r="F7" s="10">
        <v>0</v>
      </c>
      <c r="G7" s="127">
        <v>0</v>
      </c>
      <c r="H7" s="4">
        <f>1-G7</f>
        <v>1</v>
      </c>
      <c r="I7" s="28"/>
      <c r="J7" s="6">
        <v>1</v>
      </c>
      <c r="K7" s="13">
        <v>0</v>
      </c>
      <c r="L7" s="13">
        <f t="shared" ref="L7:L38" ca="1" si="0">IF($F7&gt;=$L$5,1,0)</f>
        <v>0</v>
      </c>
      <c r="M7" s="13">
        <f t="shared" ref="M7:M38" ca="1" si="1">IF($F7&gt;=$M$6,1,0)</f>
        <v>0</v>
      </c>
      <c r="N7" s="28"/>
      <c r="O7" s="6">
        <v>1</v>
      </c>
      <c r="P7" s="13">
        <v>0</v>
      </c>
      <c r="Q7" s="13">
        <f t="shared" ref="Q7:Q38" ca="1" si="2">IF($F7&gt;=$Q$5,1,0)</f>
        <v>0</v>
      </c>
      <c r="R7" s="13">
        <f t="shared" ref="R7:R38" ca="1" si="3">IF($F7&gt;=$R$6,1,0)</f>
        <v>0</v>
      </c>
      <c r="S7" s="28"/>
      <c r="V7" s="15"/>
      <c r="Y7" s="134"/>
      <c r="Z7" s="134"/>
    </row>
    <row r="8" spans="1:26" x14ac:dyDescent="0.25">
      <c r="A8" s="23"/>
      <c r="B8" s="77">
        <f ca="1">B4+$A7</f>
        <v>63</v>
      </c>
      <c r="C8" s="77">
        <f ca="1">C3</f>
        <v>63</v>
      </c>
      <c r="D8" s="77">
        <f ca="1">C4+$A7</f>
        <v>64</v>
      </c>
      <c r="E8" s="28"/>
      <c r="F8" s="10">
        <f t="shared" ref="F8:F71" si="4">F7+1</f>
        <v>1</v>
      </c>
      <c r="G8" s="127">
        <v>0</v>
      </c>
      <c r="H8" s="12">
        <f t="shared" ref="H8:H71" si="5">1-G8</f>
        <v>1</v>
      </c>
      <c r="I8" s="28"/>
      <c r="J8" s="12">
        <f t="shared" ref="J8:J39" si="6">IF($F7&lt;$A$5,1,J7*$H7)</f>
        <v>1</v>
      </c>
      <c r="K8" s="12">
        <f>IF($F7&lt;$A$5,1,K7*IF($F8&gt;($A$5+$H$4),$G$2,$G$1))</f>
        <v>1</v>
      </c>
      <c r="L8" s="13">
        <f t="shared" ca="1" si="0"/>
        <v>0</v>
      </c>
      <c r="M8" s="13">
        <f t="shared" ca="1" si="1"/>
        <v>0</v>
      </c>
      <c r="N8" s="28"/>
      <c r="O8" s="12">
        <f t="shared" ref="O8:O39" si="7">IF($F7&lt;$A$6,1,O7*$H7)</f>
        <v>1</v>
      </c>
      <c r="P8" s="12">
        <f t="shared" ref="P8:P39" si="8">IF($F7&lt;$A$6,1,P7*IF($F8&gt;($A$6+$H$4),$G$2,$G$1))</f>
        <v>1</v>
      </c>
      <c r="Q8" s="13">
        <f t="shared" ca="1" si="2"/>
        <v>0</v>
      </c>
      <c r="R8" s="13">
        <f t="shared" ca="1" si="3"/>
        <v>0</v>
      </c>
      <c r="S8" s="28"/>
      <c r="V8" s="15"/>
      <c r="Y8" s="134"/>
      <c r="Z8" s="134"/>
    </row>
    <row r="9" spans="1:26" x14ac:dyDescent="0.25">
      <c r="A9" s="41">
        <f>A4</f>
        <v>63</v>
      </c>
      <c r="B9" s="25">
        <f ca="1">B5+((C6-B5)*$A7)</f>
        <v>17.251310720379838</v>
      </c>
      <c r="D9" s="25">
        <f ca="1">C5+((D6-C5)*$A7)</f>
        <v>16.264866408895355</v>
      </c>
      <c r="E9" s="28"/>
      <c r="F9" s="10">
        <f t="shared" si="4"/>
        <v>2</v>
      </c>
      <c r="G9" s="127">
        <v>0</v>
      </c>
      <c r="H9" s="12">
        <f t="shared" si="5"/>
        <v>1</v>
      </c>
      <c r="I9" s="28"/>
      <c r="J9" s="12">
        <f t="shared" si="6"/>
        <v>1</v>
      </c>
      <c r="K9" s="12">
        <f t="shared" ref="K9:K39" si="9">IF($F8&lt;$A$5,1,K8*IF($F9&gt;($A$5+$H$4),$G$2,$G$1))</f>
        <v>1</v>
      </c>
      <c r="L9" s="13">
        <f t="shared" ca="1" si="0"/>
        <v>0</v>
      </c>
      <c r="M9" s="13">
        <f t="shared" ca="1" si="1"/>
        <v>0</v>
      </c>
      <c r="N9" s="28"/>
      <c r="O9" s="12">
        <f t="shared" si="7"/>
        <v>1</v>
      </c>
      <c r="P9" s="12">
        <f t="shared" si="8"/>
        <v>1</v>
      </c>
      <c r="Q9" s="13">
        <f t="shared" ca="1" si="2"/>
        <v>0</v>
      </c>
      <c r="R9" s="13">
        <f t="shared" ca="1" si="3"/>
        <v>0</v>
      </c>
      <c r="S9" s="28"/>
      <c r="V9" s="15"/>
      <c r="Y9" s="134"/>
      <c r="Z9" s="134"/>
    </row>
    <row r="10" spans="1:26" x14ac:dyDescent="0.25">
      <c r="A10" s="23"/>
      <c r="C10" s="77">
        <f ca="1">IF(L1&gt;=0,L1,1+L1)</f>
        <v>0</v>
      </c>
      <c r="E10" s="28"/>
      <c r="F10" s="10">
        <f t="shared" si="4"/>
        <v>3</v>
      </c>
      <c r="G10" s="127">
        <v>0</v>
      </c>
      <c r="H10" s="12">
        <f t="shared" si="5"/>
        <v>1</v>
      </c>
      <c r="I10" s="28"/>
      <c r="J10" s="12">
        <f t="shared" si="6"/>
        <v>1</v>
      </c>
      <c r="K10" s="12">
        <f t="shared" si="9"/>
        <v>1</v>
      </c>
      <c r="L10" s="13">
        <f t="shared" ca="1" si="0"/>
        <v>0</v>
      </c>
      <c r="M10" s="13">
        <f t="shared" ca="1" si="1"/>
        <v>0</v>
      </c>
      <c r="N10" s="28"/>
      <c r="O10" s="12">
        <f t="shared" si="7"/>
        <v>1</v>
      </c>
      <c r="P10" s="12">
        <f t="shared" si="8"/>
        <v>1</v>
      </c>
      <c r="Q10" s="13">
        <f t="shared" ca="1" si="2"/>
        <v>0</v>
      </c>
      <c r="R10" s="13">
        <f t="shared" ca="1" si="3"/>
        <v>0</v>
      </c>
      <c r="S10" s="28"/>
      <c r="V10" s="15"/>
      <c r="Y10" s="134"/>
      <c r="Z10" s="134"/>
    </row>
    <row r="11" spans="1:26" ht="13" x14ac:dyDescent="0.3">
      <c r="A11" s="100"/>
      <c r="B11" s="98" t="s">
        <v>45</v>
      </c>
      <c r="C11" s="99">
        <f ca="1">B9+(D9-B9)*C10</f>
        <v>17.251310720379838</v>
      </c>
      <c r="D11" s="25"/>
      <c r="E11" s="28"/>
      <c r="F11" s="10">
        <f t="shared" si="4"/>
        <v>4</v>
      </c>
      <c r="G11" s="127">
        <v>0</v>
      </c>
      <c r="H11" s="12">
        <f t="shared" si="5"/>
        <v>1</v>
      </c>
      <c r="I11" s="28"/>
      <c r="J11" s="12">
        <f t="shared" si="6"/>
        <v>1</v>
      </c>
      <c r="K11" s="12">
        <f t="shared" si="9"/>
        <v>1</v>
      </c>
      <c r="L11" s="13">
        <f t="shared" ca="1" si="0"/>
        <v>0</v>
      </c>
      <c r="M11" s="13">
        <f t="shared" ca="1" si="1"/>
        <v>0</v>
      </c>
      <c r="N11" s="28"/>
      <c r="O11" s="12">
        <f t="shared" si="7"/>
        <v>1</v>
      </c>
      <c r="P11" s="12">
        <f t="shared" si="8"/>
        <v>1</v>
      </c>
      <c r="Q11" s="13">
        <f t="shared" ca="1" si="2"/>
        <v>0</v>
      </c>
      <c r="R11" s="13">
        <f t="shared" ca="1" si="3"/>
        <v>0</v>
      </c>
      <c r="S11" s="28"/>
      <c r="V11" s="15"/>
      <c r="Y11" s="134"/>
      <c r="Z11" s="134"/>
    </row>
    <row r="12" spans="1:26" x14ac:dyDescent="0.25">
      <c r="C12" s="66" t="s">
        <v>33</v>
      </c>
      <c r="E12" s="28"/>
      <c r="F12" s="10">
        <f t="shared" si="4"/>
        <v>5</v>
      </c>
      <c r="G12" s="127">
        <v>0</v>
      </c>
      <c r="H12" s="12">
        <f t="shared" si="5"/>
        <v>1</v>
      </c>
      <c r="I12" s="28"/>
      <c r="J12" s="12">
        <f t="shared" si="6"/>
        <v>1</v>
      </c>
      <c r="K12" s="12">
        <f t="shared" si="9"/>
        <v>1</v>
      </c>
      <c r="L12" s="13">
        <f t="shared" ca="1" si="0"/>
        <v>0</v>
      </c>
      <c r="M12" s="13">
        <f t="shared" ca="1" si="1"/>
        <v>0</v>
      </c>
      <c r="N12" s="28"/>
      <c r="O12" s="12">
        <f t="shared" si="7"/>
        <v>1</v>
      </c>
      <c r="P12" s="12">
        <f t="shared" si="8"/>
        <v>1</v>
      </c>
      <c r="Q12" s="13">
        <f t="shared" ca="1" si="2"/>
        <v>0</v>
      </c>
      <c r="R12" s="13">
        <f t="shared" ca="1" si="3"/>
        <v>0</v>
      </c>
      <c r="S12" s="28"/>
      <c r="V12" s="15"/>
      <c r="Y12" s="134"/>
      <c r="Z12" s="134"/>
    </row>
    <row r="13" spans="1:26" x14ac:dyDescent="0.25">
      <c r="E13" s="28"/>
      <c r="F13" s="10">
        <f t="shared" si="4"/>
        <v>6</v>
      </c>
      <c r="G13" s="127">
        <v>0</v>
      </c>
      <c r="H13" s="12">
        <f t="shared" si="5"/>
        <v>1</v>
      </c>
      <c r="I13" s="28"/>
      <c r="J13" s="12">
        <f t="shared" si="6"/>
        <v>1</v>
      </c>
      <c r="K13" s="12">
        <f t="shared" si="9"/>
        <v>1</v>
      </c>
      <c r="L13" s="13">
        <f t="shared" ca="1" si="0"/>
        <v>0</v>
      </c>
      <c r="M13" s="13">
        <f t="shared" ca="1" si="1"/>
        <v>0</v>
      </c>
      <c r="N13" s="28"/>
      <c r="O13" s="12">
        <f t="shared" si="7"/>
        <v>1</v>
      </c>
      <c r="P13" s="12">
        <f t="shared" si="8"/>
        <v>1</v>
      </c>
      <c r="Q13" s="13">
        <f t="shared" ca="1" si="2"/>
        <v>0</v>
      </c>
      <c r="R13" s="13">
        <f t="shared" ca="1" si="3"/>
        <v>0</v>
      </c>
      <c r="S13" s="28"/>
      <c r="V13" s="15"/>
      <c r="Y13" s="134"/>
      <c r="Z13" s="134"/>
    </row>
    <row r="14" spans="1:26" ht="13" x14ac:dyDescent="0.3">
      <c r="A14" s="104" t="s">
        <v>90</v>
      </c>
      <c r="B14" s="105"/>
      <c r="C14" s="105"/>
      <c r="D14" s="101"/>
      <c r="E14" s="28"/>
      <c r="F14" s="10">
        <f t="shared" si="4"/>
        <v>7</v>
      </c>
      <c r="G14" s="127">
        <v>0</v>
      </c>
      <c r="H14" s="12">
        <f t="shared" si="5"/>
        <v>1</v>
      </c>
      <c r="I14" s="28"/>
      <c r="J14" s="12">
        <f t="shared" si="6"/>
        <v>1</v>
      </c>
      <c r="K14" s="12">
        <f t="shared" si="9"/>
        <v>1</v>
      </c>
      <c r="L14" s="13">
        <f t="shared" ca="1" si="0"/>
        <v>0</v>
      </c>
      <c r="M14" s="13">
        <f t="shared" ca="1" si="1"/>
        <v>0</v>
      </c>
      <c r="N14" s="28"/>
      <c r="O14" s="12">
        <f t="shared" si="7"/>
        <v>1</v>
      </c>
      <c r="P14" s="12">
        <f t="shared" si="8"/>
        <v>1</v>
      </c>
      <c r="Q14" s="13">
        <f t="shared" ca="1" si="2"/>
        <v>0</v>
      </c>
      <c r="R14" s="13">
        <f t="shared" ca="1" si="3"/>
        <v>0</v>
      </c>
      <c r="S14" s="28"/>
      <c r="V14" s="15"/>
      <c r="Y14" s="134"/>
      <c r="Z14" s="134"/>
    </row>
    <row r="15" spans="1:26" x14ac:dyDescent="0.25">
      <c r="A15" s="109" t="s">
        <v>89</v>
      </c>
      <c r="B15" s="109"/>
      <c r="C15" s="124">
        <f>F2</f>
        <v>2022</v>
      </c>
      <c r="D15" s="102"/>
      <c r="E15" s="28"/>
      <c r="F15" s="10">
        <f t="shared" si="4"/>
        <v>8</v>
      </c>
      <c r="G15" s="127">
        <v>0</v>
      </c>
      <c r="H15" s="12">
        <f t="shared" si="5"/>
        <v>1</v>
      </c>
      <c r="I15" s="28"/>
      <c r="J15" s="12">
        <f t="shared" si="6"/>
        <v>1</v>
      </c>
      <c r="K15" s="12">
        <f t="shared" si="9"/>
        <v>1</v>
      </c>
      <c r="L15" s="13">
        <f t="shared" ca="1" si="0"/>
        <v>0</v>
      </c>
      <c r="M15" s="13">
        <f t="shared" ca="1" si="1"/>
        <v>0</v>
      </c>
      <c r="N15" s="28"/>
      <c r="O15" s="12">
        <f t="shared" si="7"/>
        <v>1</v>
      </c>
      <c r="P15" s="12">
        <f t="shared" si="8"/>
        <v>1</v>
      </c>
      <c r="Q15" s="13">
        <f t="shared" ca="1" si="2"/>
        <v>0</v>
      </c>
      <c r="R15" s="13">
        <f t="shared" ca="1" si="3"/>
        <v>0</v>
      </c>
      <c r="S15" s="28"/>
      <c r="V15" s="15"/>
      <c r="Y15" s="134"/>
      <c r="Z15" s="134"/>
    </row>
    <row r="16" spans="1:26" x14ac:dyDescent="0.25">
      <c r="A16" s="106" t="s">
        <v>46</v>
      </c>
      <c r="B16" s="107"/>
      <c r="C16" s="108">
        <f>G4</f>
        <v>2.3699999999999999E-2</v>
      </c>
      <c r="D16" s="103"/>
      <c r="E16" s="28"/>
      <c r="F16" s="10">
        <f t="shared" si="4"/>
        <v>9</v>
      </c>
      <c r="G16" s="127">
        <v>0</v>
      </c>
      <c r="H16" s="12">
        <f t="shared" si="5"/>
        <v>1</v>
      </c>
      <c r="I16" s="28"/>
      <c r="J16" s="12">
        <f t="shared" si="6"/>
        <v>1</v>
      </c>
      <c r="K16" s="12">
        <f t="shared" si="9"/>
        <v>1</v>
      </c>
      <c r="L16" s="13">
        <f t="shared" ca="1" si="0"/>
        <v>0</v>
      </c>
      <c r="M16" s="13">
        <f t="shared" ca="1" si="1"/>
        <v>0</v>
      </c>
      <c r="N16" s="28"/>
      <c r="O16" s="12">
        <f t="shared" si="7"/>
        <v>1</v>
      </c>
      <c r="P16" s="12">
        <f t="shared" si="8"/>
        <v>1</v>
      </c>
      <c r="Q16" s="13">
        <f t="shared" ca="1" si="2"/>
        <v>0</v>
      </c>
      <c r="R16" s="13">
        <f t="shared" ca="1" si="3"/>
        <v>0</v>
      </c>
      <c r="S16" s="28"/>
      <c r="T16" s="14"/>
      <c r="V16" s="15"/>
      <c r="Y16" s="134"/>
      <c r="Z16" s="134"/>
    </row>
    <row r="17" spans="1:36" x14ac:dyDescent="0.25">
      <c r="A17" s="106" t="s">
        <v>47</v>
      </c>
      <c r="B17" s="105"/>
      <c r="C17" s="128" t="s">
        <v>91</v>
      </c>
      <c r="D17" s="101"/>
      <c r="E17" s="28"/>
      <c r="F17" s="10">
        <f t="shared" si="4"/>
        <v>10</v>
      </c>
      <c r="G17" s="127">
        <v>0</v>
      </c>
      <c r="H17" s="12">
        <f t="shared" si="5"/>
        <v>1</v>
      </c>
      <c r="I17" s="28"/>
      <c r="J17" s="12">
        <f t="shared" si="6"/>
        <v>1</v>
      </c>
      <c r="K17" s="12">
        <f t="shared" si="9"/>
        <v>1</v>
      </c>
      <c r="L17" s="13">
        <f t="shared" ca="1" si="0"/>
        <v>0</v>
      </c>
      <c r="M17" s="13">
        <f t="shared" ca="1" si="1"/>
        <v>0</v>
      </c>
      <c r="N17" s="28"/>
      <c r="O17" s="12">
        <f t="shared" si="7"/>
        <v>1</v>
      </c>
      <c r="P17" s="12">
        <f t="shared" si="8"/>
        <v>1</v>
      </c>
      <c r="Q17" s="13">
        <f t="shared" ca="1" si="2"/>
        <v>0</v>
      </c>
      <c r="R17" s="13">
        <f t="shared" ca="1" si="3"/>
        <v>0</v>
      </c>
      <c r="S17" s="28"/>
      <c r="V17" s="15"/>
      <c r="Y17" s="134"/>
      <c r="Z17" s="134"/>
    </row>
    <row r="18" spans="1:36" x14ac:dyDescent="0.25">
      <c r="A18" s="106" t="s">
        <v>48</v>
      </c>
      <c r="B18" s="107"/>
      <c r="C18" s="108">
        <f>G5</f>
        <v>2.0299999999999999E-2</v>
      </c>
      <c r="D18" s="101"/>
      <c r="E18" s="28"/>
      <c r="F18" s="10">
        <f t="shared" si="4"/>
        <v>11</v>
      </c>
      <c r="G18" s="127">
        <v>0</v>
      </c>
      <c r="H18" s="12">
        <f t="shared" si="5"/>
        <v>1</v>
      </c>
      <c r="I18" s="28"/>
      <c r="J18" s="12">
        <f t="shared" si="6"/>
        <v>1</v>
      </c>
      <c r="K18" s="12">
        <f t="shared" si="9"/>
        <v>1</v>
      </c>
      <c r="L18" s="13">
        <f t="shared" ca="1" si="0"/>
        <v>0</v>
      </c>
      <c r="M18" s="13">
        <f t="shared" ca="1" si="1"/>
        <v>0</v>
      </c>
      <c r="N18" s="28"/>
      <c r="O18" s="12">
        <f t="shared" si="7"/>
        <v>1</v>
      </c>
      <c r="P18" s="12">
        <f t="shared" si="8"/>
        <v>1</v>
      </c>
      <c r="Q18" s="13">
        <f t="shared" ca="1" si="2"/>
        <v>0</v>
      </c>
      <c r="R18" s="13">
        <f t="shared" ca="1" si="3"/>
        <v>0</v>
      </c>
      <c r="S18" s="28"/>
      <c r="V18" s="15"/>
      <c r="Y18" s="134"/>
      <c r="Z18" s="134"/>
    </row>
    <row r="19" spans="1:36" x14ac:dyDescent="0.25">
      <c r="E19" s="28"/>
      <c r="F19" s="10">
        <f t="shared" si="4"/>
        <v>12</v>
      </c>
      <c r="G19" s="127">
        <v>0</v>
      </c>
      <c r="H19" s="12">
        <f t="shared" si="5"/>
        <v>1</v>
      </c>
      <c r="I19" s="28"/>
      <c r="J19" s="12">
        <f t="shared" si="6"/>
        <v>1</v>
      </c>
      <c r="K19" s="12">
        <f t="shared" si="9"/>
        <v>1</v>
      </c>
      <c r="L19" s="13">
        <f t="shared" ca="1" si="0"/>
        <v>0</v>
      </c>
      <c r="M19" s="13">
        <f t="shared" ca="1" si="1"/>
        <v>0</v>
      </c>
      <c r="N19" s="28"/>
      <c r="O19" s="12">
        <f t="shared" si="7"/>
        <v>1</v>
      </c>
      <c r="P19" s="12">
        <f t="shared" si="8"/>
        <v>1</v>
      </c>
      <c r="Q19" s="13">
        <f t="shared" ca="1" si="2"/>
        <v>0</v>
      </c>
      <c r="R19" s="13">
        <f t="shared" ca="1" si="3"/>
        <v>0</v>
      </c>
      <c r="S19" s="28"/>
      <c r="V19" s="15"/>
      <c r="Y19" s="134"/>
      <c r="Z19" s="134"/>
    </row>
    <row r="20" spans="1:36" x14ac:dyDescent="0.25">
      <c r="E20" s="28"/>
      <c r="F20" s="10">
        <f t="shared" si="4"/>
        <v>13</v>
      </c>
      <c r="G20" s="127">
        <v>0</v>
      </c>
      <c r="H20" s="12">
        <f t="shared" si="5"/>
        <v>1</v>
      </c>
      <c r="I20" s="28"/>
      <c r="J20" s="12">
        <f t="shared" si="6"/>
        <v>1</v>
      </c>
      <c r="K20" s="12">
        <f t="shared" si="9"/>
        <v>1</v>
      </c>
      <c r="L20" s="13">
        <f t="shared" ca="1" si="0"/>
        <v>0</v>
      </c>
      <c r="M20" s="13">
        <f t="shared" ca="1" si="1"/>
        <v>0</v>
      </c>
      <c r="N20" s="28"/>
      <c r="O20" s="12">
        <f t="shared" si="7"/>
        <v>1</v>
      </c>
      <c r="P20" s="12">
        <f t="shared" si="8"/>
        <v>1</v>
      </c>
      <c r="Q20" s="13">
        <f t="shared" ca="1" si="2"/>
        <v>0</v>
      </c>
      <c r="R20" s="13">
        <f t="shared" ca="1" si="3"/>
        <v>0</v>
      </c>
      <c r="S20" s="28"/>
      <c r="V20" s="15"/>
      <c r="Y20" s="134"/>
      <c r="Z20" s="134"/>
    </row>
    <row r="21" spans="1:36" x14ac:dyDescent="0.25">
      <c r="A21" s="140" t="s">
        <v>115</v>
      </c>
      <c r="B21" s="140"/>
      <c r="C21" s="140"/>
      <c r="D21" s="140"/>
      <c r="E21" s="28"/>
      <c r="F21" s="10">
        <f t="shared" si="4"/>
        <v>14</v>
      </c>
      <c r="G21" s="127">
        <v>0</v>
      </c>
      <c r="H21" s="12">
        <f t="shared" si="5"/>
        <v>1</v>
      </c>
      <c r="I21" s="28"/>
      <c r="J21" s="12">
        <f t="shared" si="6"/>
        <v>1</v>
      </c>
      <c r="K21" s="12">
        <f t="shared" si="9"/>
        <v>1</v>
      </c>
      <c r="L21" s="13">
        <f t="shared" ca="1" si="0"/>
        <v>0</v>
      </c>
      <c r="M21" s="13">
        <f t="shared" ca="1" si="1"/>
        <v>0</v>
      </c>
      <c r="N21" s="28"/>
      <c r="O21" s="12">
        <f t="shared" si="7"/>
        <v>1</v>
      </c>
      <c r="P21" s="12">
        <f t="shared" si="8"/>
        <v>1</v>
      </c>
      <c r="Q21" s="13">
        <f t="shared" ca="1" si="2"/>
        <v>0</v>
      </c>
      <c r="R21" s="13">
        <f t="shared" ca="1" si="3"/>
        <v>0</v>
      </c>
      <c r="S21" s="28"/>
      <c r="V21" s="15"/>
      <c r="Y21" s="134"/>
      <c r="Z21" s="134"/>
    </row>
    <row r="22" spans="1:36" x14ac:dyDescent="0.25">
      <c r="A22" s="140" t="s">
        <v>139</v>
      </c>
      <c r="B22" s="140"/>
      <c r="C22" s="140"/>
      <c r="D22" s="140"/>
      <c r="E22" s="28"/>
      <c r="F22" s="10">
        <f t="shared" si="4"/>
        <v>15</v>
      </c>
      <c r="G22" s="139">
        <v>1.5300000000000001E-4</v>
      </c>
      <c r="H22" s="12">
        <f t="shared" si="5"/>
        <v>0.99984700000000004</v>
      </c>
      <c r="I22" s="28"/>
      <c r="J22" s="12">
        <f t="shared" si="6"/>
        <v>1</v>
      </c>
      <c r="K22" s="12">
        <f t="shared" si="9"/>
        <v>1</v>
      </c>
      <c r="L22" s="13">
        <f t="shared" ca="1" si="0"/>
        <v>0</v>
      </c>
      <c r="M22" s="13">
        <f t="shared" ca="1" si="1"/>
        <v>0</v>
      </c>
      <c r="N22" s="28"/>
      <c r="O22" s="12">
        <f t="shared" si="7"/>
        <v>1</v>
      </c>
      <c r="P22" s="12">
        <f t="shared" si="8"/>
        <v>1</v>
      </c>
      <c r="Q22" s="13">
        <f t="shared" ca="1" si="2"/>
        <v>0</v>
      </c>
      <c r="R22" s="13">
        <f t="shared" ca="1" si="3"/>
        <v>0</v>
      </c>
      <c r="S22" s="28"/>
      <c r="V22" s="15"/>
      <c r="X22" s="132"/>
      <c r="Y22" s="134"/>
      <c r="Z22" s="134"/>
    </row>
    <row r="23" spans="1:36" ht="14" x14ac:dyDescent="0.25">
      <c r="A23" s="140" t="s">
        <v>133</v>
      </c>
      <c r="B23" s="140"/>
      <c r="C23" s="140"/>
      <c r="D23" s="140"/>
      <c r="E23" s="28"/>
      <c r="F23" s="10">
        <f t="shared" si="4"/>
        <v>16</v>
      </c>
      <c r="G23" s="139">
        <v>1.75E-4</v>
      </c>
      <c r="H23" s="12">
        <f t="shared" si="5"/>
        <v>0.99982499999999996</v>
      </c>
      <c r="I23" s="28"/>
      <c r="J23" s="12">
        <f t="shared" si="6"/>
        <v>1</v>
      </c>
      <c r="K23" s="12">
        <f t="shared" si="9"/>
        <v>1</v>
      </c>
      <c r="L23" s="13">
        <f t="shared" ca="1" si="0"/>
        <v>0</v>
      </c>
      <c r="M23" s="13">
        <f t="shared" ca="1" si="1"/>
        <v>0</v>
      </c>
      <c r="N23" s="28"/>
      <c r="O23" s="12">
        <f t="shared" si="7"/>
        <v>1</v>
      </c>
      <c r="P23" s="12">
        <f t="shared" si="8"/>
        <v>1</v>
      </c>
      <c r="Q23" s="13">
        <f t="shared" ca="1" si="2"/>
        <v>0</v>
      </c>
      <c r="R23" s="13">
        <f t="shared" ca="1" si="3"/>
        <v>0</v>
      </c>
      <c r="S23" s="28"/>
      <c r="T23" s="286"/>
      <c r="U23" s="286"/>
      <c r="V23" s="286"/>
      <c r="W23" s="286"/>
      <c r="X23" s="286"/>
      <c r="Y23" s="286"/>
      <c r="Z23" s="286"/>
      <c r="AA23" s="286"/>
      <c r="AB23" s="286"/>
      <c r="AC23" s="286"/>
      <c r="AD23" s="286"/>
      <c r="AE23" s="286"/>
      <c r="AF23" s="286"/>
      <c r="AG23" s="286"/>
      <c r="AH23" s="286"/>
      <c r="AI23" s="286"/>
      <c r="AJ23" s="286"/>
    </row>
    <row r="24" spans="1:36" x14ac:dyDescent="0.25">
      <c r="A24" s="287" t="str">
        <f>"4044 Interest rates and selct period for Q1 "&amp;'Update Wkbk Instructions'!E1&amp;" (cells G4, G5, and H4) updated 12/3/2021 - DH"</f>
        <v>4044 Interest rates and selct period for Q1 2022 (cells G4, G5, and H4) updated 12/3/2021 - DH</v>
      </c>
      <c r="B24" s="287"/>
      <c r="C24" s="287"/>
      <c r="D24" s="287"/>
      <c r="E24" s="28"/>
      <c r="F24" s="10">
        <f t="shared" si="4"/>
        <v>17</v>
      </c>
      <c r="G24" s="139">
        <v>1.94E-4</v>
      </c>
      <c r="H24" s="12">
        <f t="shared" si="5"/>
        <v>0.99980599999999997</v>
      </c>
      <c r="I24" s="28"/>
      <c r="J24" s="12">
        <f>IF($V23&lt;$A$5,1,Z23*$X23)</f>
        <v>1</v>
      </c>
      <c r="K24" s="12">
        <f>IF($V23&lt;$A$5,1,AA23*IF($F24&gt;($A$5+$H$4),$G$2,$G$1))</f>
        <v>1</v>
      </c>
      <c r="L24" s="13">
        <f t="shared" ca="1" si="0"/>
        <v>0</v>
      </c>
      <c r="M24" s="13">
        <f t="shared" ca="1" si="1"/>
        <v>0</v>
      </c>
      <c r="N24" s="28"/>
      <c r="O24" s="12">
        <f>IF($V23&lt;$A$6,1,AE23*$X23)</f>
        <v>1</v>
      </c>
      <c r="P24" s="12">
        <f>IF($V23&lt;$A$6,1,AF23*IF($F24&gt;($A$6+$H$4),$G$2,$G$1))</f>
        <v>1</v>
      </c>
      <c r="Q24" s="13">
        <f t="shared" ca="1" si="2"/>
        <v>0</v>
      </c>
      <c r="R24" s="13">
        <f t="shared" ca="1" si="3"/>
        <v>0</v>
      </c>
      <c r="S24" s="28"/>
      <c r="V24" s="15"/>
      <c r="X24" s="132"/>
      <c r="Y24" s="134"/>
      <c r="Z24" s="134"/>
    </row>
    <row r="25" spans="1:36" x14ac:dyDescent="0.25">
      <c r="A25" s="287"/>
      <c r="B25" s="287"/>
      <c r="C25" s="287"/>
      <c r="D25" s="287"/>
      <c r="E25" s="28"/>
      <c r="F25" s="10">
        <f t="shared" si="4"/>
        <v>18</v>
      </c>
      <c r="G25" s="139">
        <v>2.05E-4</v>
      </c>
      <c r="H25" s="12">
        <f t="shared" si="5"/>
        <v>0.99979499999999999</v>
      </c>
      <c r="I25" s="28"/>
      <c r="J25" s="12">
        <f t="shared" si="6"/>
        <v>1</v>
      </c>
      <c r="K25" s="12">
        <f t="shared" si="9"/>
        <v>1</v>
      </c>
      <c r="L25" s="13">
        <f t="shared" ca="1" si="0"/>
        <v>0</v>
      </c>
      <c r="M25" s="13">
        <f t="shared" ca="1" si="1"/>
        <v>0</v>
      </c>
      <c r="N25" s="28"/>
      <c r="O25" s="12">
        <f t="shared" si="7"/>
        <v>1</v>
      </c>
      <c r="P25" s="12">
        <f t="shared" si="8"/>
        <v>1</v>
      </c>
      <c r="Q25" s="13">
        <f t="shared" ca="1" si="2"/>
        <v>0</v>
      </c>
      <c r="R25" s="13">
        <f t="shared" ca="1" si="3"/>
        <v>0</v>
      </c>
      <c r="S25" s="28"/>
      <c r="V25" s="15"/>
      <c r="X25" s="132"/>
      <c r="Y25" s="134"/>
      <c r="Z25" s="134"/>
    </row>
    <row r="26" spans="1:36" x14ac:dyDescent="0.25">
      <c r="B26" s="15"/>
      <c r="E26" s="28"/>
      <c r="F26" s="10">
        <f t="shared" si="4"/>
        <v>19</v>
      </c>
      <c r="G26" s="139">
        <v>2.1000000000000001E-4</v>
      </c>
      <c r="H26" s="12">
        <f t="shared" si="5"/>
        <v>0.99978999999999996</v>
      </c>
      <c r="I26" s="28"/>
      <c r="J26" s="12">
        <f t="shared" si="6"/>
        <v>1</v>
      </c>
      <c r="K26" s="12">
        <f t="shared" si="9"/>
        <v>1</v>
      </c>
      <c r="L26" s="13">
        <f t="shared" ca="1" si="0"/>
        <v>0</v>
      </c>
      <c r="M26" s="13">
        <f t="shared" ca="1" si="1"/>
        <v>0</v>
      </c>
      <c r="N26" s="28"/>
      <c r="O26" s="12">
        <f t="shared" si="7"/>
        <v>1</v>
      </c>
      <c r="P26" s="12">
        <f t="shared" si="8"/>
        <v>1</v>
      </c>
      <c r="Q26" s="13">
        <f t="shared" ca="1" si="2"/>
        <v>0</v>
      </c>
      <c r="R26" s="13">
        <f t="shared" ca="1" si="3"/>
        <v>0</v>
      </c>
      <c r="S26" s="28"/>
      <c r="V26" s="15"/>
      <c r="X26" s="132"/>
      <c r="Y26" s="134"/>
      <c r="Z26" s="134"/>
    </row>
    <row r="27" spans="1:36" x14ac:dyDescent="0.25">
      <c r="B27" s="15"/>
      <c r="E27" s="28"/>
      <c r="F27" s="10">
        <f t="shared" si="4"/>
        <v>20</v>
      </c>
      <c r="G27" s="139">
        <v>2.14E-4</v>
      </c>
      <c r="H27" s="12">
        <f t="shared" si="5"/>
        <v>0.99978599999999995</v>
      </c>
      <c r="I27" s="28"/>
      <c r="J27" s="12">
        <f t="shared" si="6"/>
        <v>1</v>
      </c>
      <c r="K27" s="12">
        <f t="shared" si="9"/>
        <v>1</v>
      </c>
      <c r="L27" s="13">
        <f t="shared" ca="1" si="0"/>
        <v>0</v>
      </c>
      <c r="M27" s="13">
        <f t="shared" ca="1" si="1"/>
        <v>0</v>
      </c>
      <c r="N27" s="28"/>
      <c r="O27" s="12">
        <f t="shared" si="7"/>
        <v>1</v>
      </c>
      <c r="P27" s="12">
        <f t="shared" si="8"/>
        <v>1</v>
      </c>
      <c r="Q27" s="13">
        <f t="shared" ca="1" si="2"/>
        <v>0</v>
      </c>
      <c r="R27" s="13">
        <f t="shared" ca="1" si="3"/>
        <v>0</v>
      </c>
      <c r="S27" s="28"/>
      <c r="V27" s="15"/>
      <c r="X27" s="132"/>
      <c r="Y27" s="134"/>
      <c r="Z27" s="134"/>
    </row>
    <row r="28" spans="1:36" x14ac:dyDescent="0.25">
      <c r="B28" s="15"/>
      <c r="E28" s="28"/>
      <c r="F28" s="10">
        <f t="shared" si="4"/>
        <v>21</v>
      </c>
      <c r="G28" s="139">
        <v>2.24E-4</v>
      </c>
      <c r="H28" s="12">
        <f t="shared" si="5"/>
        <v>0.999776</v>
      </c>
      <c r="I28" s="28"/>
      <c r="J28" s="12">
        <f t="shared" si="6"/>
        <v>1</v>
      </c>
      <c r="K28" s="12">
        <f t="shared" si="9"/>
        <v>1</v>
      </c>
      <c r="L28" s="13">
        <f t="shared" ca="1" si="0"/>
        <v>0</v>
      </c>
      <c r="M28" s="13">
        <f t="shared" ca="1" si="1"/>
        <v>0</v>
      </c>
      <c r="N28" s="28"/>
      <c r="O28" s="12">
        <f t="shared" si="7"/>
        <v>1</v>
      </c>
      <c r="P28" s="12">
        <f t="shared" si="8"/>
        <v>1</v>
      </c>
      <c r="Q28" s="13">
        <f t="shared" ca="1" si="2"/>
        <v>0</v>
      </c>
      <c r="R28" s="13">
        <f t="shared" ca="1" si="3"/>
        <v>0</v>
      </c>
      <c r="S28" s="28"/>
      <c r="V28" s="15"/>
      <c r="X28" s="132"/>
      <c r="Y28" s="134"/>
      <c r="Z28" s="134"/>
    </row>
    <row r="29" spans="1:36" x14ac:dyDescent="0.25">
      <c r="B29" s="15"/>
      <c r="E29" s="28"/>
      <c r="F29" s="10">
        <f t="shared" si="4"/>
        <v>22</v>
      </c>
      <c r="G29" s="139">
        <v>2.3699999999999999E-4</v>
      </c>
      <c r="H29" s="12">
        <f t="shared" si="5"/>
        <v>0.99976299999999996</v>
      </c>
      <c r="I29" s="28"/>
      <c r="J29" s="12">
        <f t="shared" si="6"/>
        <v>1</v>
      </c>
      <c r="K29" s="12">
        <f t="shared" si="9"/>
        <v>1</v>
      </c>
      <c r="L29" s="13">
        <f t="shared" ca="1" si="0"/>
        <v>0</v>
      </c>
      <c r="M29" s="13">
        <f t="shared" ca="1" si="1"/>
        <v>0</v>
      </c>
      <c r="N29" s="28"/>
      <c r="O29" s="12">
        <f t="shared" si="7"/>
        <v>1</v>
      </c>
      <c r="P29" s="12">
        <f t="shared" si="8"/>
        <v>1</v>
      </c>
      <c r="Q29" s="13">
        <f t="shared" ca="1" si="2"/>
        <v>0</v>
      </c>
      <c r="R29" s="13">
        <f t="shared" ca="1" si="3"/>
        <v>0</v>
      </c>
      <c r="S29" s="28"/>
      <c r="V29" s="15"/>
      <c r="X29" s="132"/>
      <c r="Y29" s="134"/>
      <c r="Z29" s="134"/>
    </row>
    <row r="30" spans="1:36" x14ac:dyDescent="0.25">
      <c r="B30" s="15"/>
      <c r="E30" s="28"/>
      <c r="F30" s="10">
        <f t="shared" si="4"/>
        <v>23</v>
      </c>
      <c r="G30" s="139">
        <v>2.63E-4</v>
      </c>
      <c r="H30" s="12">
        <f t="shared" si="5"/>
        <v>0.99973699999999999</v>
      </c>
      <c r="I30" s="28"/>
      <c r="J30" s="12">
        <f t="shared" si="6"/>
        <v>1</v>
      </c>
      <c r="K30" s="12">
        <f t="shared" si="9"/>
        <v>1</v>
      </c>
      <c r="L30" s="13">
        <f t="shared" ca="1" si="0"/>
        <v>0</v>
      </c>
      <c r="M30" s="13">
        <f t="shared" ca="1" si="1"/>
        <v>0</v>
      </c>
      <c r="N30" s="28"/>
      <c r="O30" s="12">
        <f t="shared" si="7"/>
        <v>1</v>
      </c>
      <c r="P30" s="12">
        <f t="shared" si="8"/>
        <v>1</v>
      </c>
      <c r="Q30" s="13">
        <f t="shared" ca="1" si="2"/>
        <v>0</v>
      </c>
      <c r="R30" s="13">
        <f t="shared" ca="1" si="3"/>
        <v>0</v>
      </c>
      <c r="S30" s="28"/>
      <c r="V30" s="15"/>
      <c r="X30" s="132"/>
      <c r="Y30" s="134"/>
      <c r="Z30" s="134"/>
    </row>
    <row r="31" spans="1:36" x14ac:dyDescent="0.25">
      <c r="B31" s="15"/>
      <c r="E31" s="28"/>
      <c r="F31" s="10">
        <f t="shared" si="4"/>
        <v>24</v>
      </c>
      <c r="G31" s="139">
        <v>2.92E-4</v>
      </c>
      <c r="H31" s="12">
        <f t="shared" si="5"/>
        <v>0.99970800000000004</v>
      </c>
      <c r="I31" s="28"/>
      <c r="J31" s="12">
        <f t="shared" si="6"/>
        <v>1</v>
      </c>
      <c r="K31" s="12">
        <f t="shared" si="9"/>
        <v>1</v>
      </c>
      <c r="L31" s="13">
        <f t="shared" ca="1" si="0"/>
        <v>0</v>
      </c>
      <c r="M31" s="13">
        <f t="shared" ca="1" si="1"/>
        <v>0</v>
      </c>
      <c r="N31" s="28"/>
      <c r="O31" s="12">
        <f t="shared" si="7"/>
        <v>1</v>
      </c>
      <c r="P31" s="12">
        <f t="shared" si="8"/>
        <v>1</v>
      </c>
      <c r="Q31" s="13">
        <f t="shared" ca="1" si="2"/>
        <v>0</v>
      </c>
      <c r="R31" s="13">
        <f t="shared" ca="1" si="3"/>
        <v>0</v>
      </c>
      <c r="S31" s="28"/>
      <c r="V31" s="15"/>
      <c r="X31" s="132"/>
      <c r="Y31" s="134"/>
      <c r="Z31" s="134"/>
    </row>
    <row r="32" spans="1:36" x14ac:dyDescent="0.25">
      <c r="B32" s="15"/>
      <c r="E32" s="28"/>
      <c r="F32" s="10">
        <f t="shared" si="4"/>
        <v>25</v>
      </c>
      <c r="G32" s="139">
        <v>3.3399999999999999E-4</v>
      </c>
      <c r="H32" s="12">
        <f t="shared" si="5"/>
        <v>0.99966600000000005</v>
      </c>
      <c r="I32" s="28"/>
      <c r="J32" s="12">
        <f t="shared" si="6"/>
        <v>1</v>
      </c>
      <c r="K32" s="12">
        <f t="shared" si="9"/>
        <v>1</v>
      </c>
      <c r="L32" s="13">
        <f t="shared" ca="1" si="0"/>
        <v>0</v>
      </c>
      <c r="M32" s="13">
        <f t="shared" ca="1" si="1"/>
        <v>0</v>
      </c>
      <c r="N32" s="28"/>
      <c r="O32" s="12">
        <f t="shared" si="7"/>
        <v>1</v>
      </c>
      <c r="P32" s="12">
        <f t="shared" si="8"/>
        <v>1</v>
      </c>
      <c r="Q32" s="13">
        <f t="shared" ca="1" si="2"/>
        <v>0</v>
      </c>
      <c r="R32" s="13">
        <f t="shared" ca="1" si="3"/>
        <v>0</v>
      </c>
      <c r="S32" s="28"/>
      <c r="V32" s="15"/>
      <c r="X32" s="132"/>
      <c r="Y32" s="134"/>
      <c r="Z32" s="134"/>
    </row>
    <row r="33" spans="2:26" x14ac:dyDescent="0.25">
      <c r="B33" s="15"/>
      <c r="E33" s="28"/>
      <c r="F33" s="10">
        <f t="shared" si="4"/>
        <v>26</v>
      </c>
      <c r="G33" s="139">
        <v>3.9800000000000002E-4</v>
      </c>
      <c r="H33" s="12">
        <f t="shared" si="5"/>
        <v>0.99960199999999999</v>
      </c>
      <c r="I33" s="28"/>
      <c r="J33" s="12">
        <f t="shared" si="6"/>
        <v>1</v>
      </c>
      <c r="K33" s="12">
        <f t="shared" si="9"/>
        <v>1</v>
      </c>
      <c r="L33" s="13">
        <f t="shared" ca="1" si="0"/>
        <v>0</v>
      </c>
      <c r="M33" s="13">
        <f t="shared" ca="1" si="1"/>
        <v>0</v>
      </c>
      <c r="N33" s="28"/>
      <c r="O33" s="12">
        <f t="shared" si="7"/>
        <v>1</v>
      </c>
      <c r="P33" s="12">
        <f t="shared" si="8"/>
        <v>1</v>
      </c>
      <c r="Q33" s="13">
        <f t="shared" ca="1" si="2"/>
        <v>0</v>
      </c>
      <c r="R33" s="13">
        <f t="shared" ca="1" si="3"/>
        <v>0</v>
      </c>
      <c r="S33" s="28"/>
      <c r="V33" s="15"/>
      <c r="X33" s="132"/>
      <c r="Y33" s="134"/>
      <c r="Z33" s="134"/>
    </row>
    <row r="34" spans="2:26" x14ac:dyDescent="0.25">
      <c r="B34" s="15"/>
      <c r="E34" s="28"/>
      <c r="F34" s="10">
        <f t="shared" si="4"/>
        <v>27</v>
      </c>
      <c r="G34" s="139">
        <v>4.26E-4</v>
      </c>
      <c r="H34" s="12">
        <f t="shared" si="5"/>
        <v>0.99957399999999996</v>
      </c>
      <c r="I34" s="28"/>
      <c r="J34" s="12">
        <f t="shared" si="6"/>
        <v>1</v>
      </c>
      <c r="K34" s="12">
        <f t="shared" si="9"/>
        <v>1</v>
      </c>
      <c r="L34" s="13">
        <f t="shared" ca="1" si="0"/>
        <v>0</v>
      </c>
      <c r="M34" s="13">
        <f t="shared" ca="1" si="1"/>
        <v>0</v>
      </c>
      <c r="N34" s="28"/>
      <c r="O34" s="12">
        <f t="shared" si="7"/>
        <v>1</v>
      </c>
      <c r="P34" s="12">
        <f t="shared" si="8"/>
        <v>1</v>
      </c>
      <c r="Q34" s="13">
        <f t="shared" ca="1" si="2"/>
        <v>0</v>
      </c>
      <c r="R34" s="13">
        <f t="shared" ca="1" si="3"/>
        <v>0</v>
      </c>
      <c r="S34" s="28"/>
      <c r="V34" s="15"/>
      <c r="X34" s="132"/>
      <c r="Y34" s="134"/>
      <c r="Z34" s="134"/>
    </row>
    <row r="35" spans="2:26" x14ac:dyDescent="0.25">
      <c r="B35" s="15"/>
      <c r="E35" s="28"/>
      <c r="F35" s="10">
        <f t="shared" si="4"/>
        <v>28</v>
      </c>
      <c r="G35" s="139">
        <v>4.4200000000000001E-4</v>
      </c>
      <c r="H35" s="12">
        <f t="shared" si="5"/>
        <v>0.99955799999999995</v>
      </c>
      <c r="I35" s="28"/>
      <c r="J35" s="12">
        <f t="shared" si="6"/>
        <v>1</v>
      </c>
      <c r="K35" s="12">
        <f t="shared" si="9"/>
        <v>1</v>
      </c>
      <c r="L35" s="13">
        <f t="shared" ca="1" si="0"/>
        <v>0</v>
      </c>
      <c r="M35" s="13">
        <f t="shared" ca="1" si="1"/>
        <v>0</v>
      </c>
      <c r="N35" s="28"/>
      <c r="O35" s="12">
        <f t="shared" si="7"/>
        <v>1</v>
      </c>
      <c r="P35" s="12">
        <f t="shared" si="8"/>
        <v>1</v>
      </c>
      <c r="Q35" s="13">
        <f t="shared" ca="1" si="2"/>
        <v>0</v>
      </c>
      <c r="R35" s="13">
        <f t="shared" ca="1" si="3"/>
        <v>0</v>
      </c>
      <c r="S35" s="28"/>
      <c r="V35" s="15"/>
      <c r="X35" s="132"/>
      <c r="Y35" s="134"/>
      <c r="Z35" s="134"/>
    </row>
    <row r="36" spans="2:26" x14ac:dyDescent="0.25">
      <c r="B36" s="15"/>
      <c r="E36" s="28"/>
      <c r="F36" s="10">
        <f t="shared" si="4"/>
        <v>29</v>
      </c>
      <c r="G36" s="139">
        <v>4.5899999999999999E-4</v>
      </c>
      <c r="H36" s="12">
        <f t="shared" si="5"/>
        <v>0.99954100000000001</v>
      </c>
      <c r="I36" s="28"/>
      <c r="J36" s="12">
        <f t="shared" si="6"/>
        <v>1</v>
      </c>
      <c r="K36" s="12">
        <f t="shared" si="9"/>
        <v>1</v>
      </c>
      <c r="L36" s="13">
        <f t="shared" ca="1" si="0"/>
        <v>0</v>
      </c>
      <c r="M36" s="13">
        <f t="shared" ca="1" si="1"/>
        <v>0</v>
      </c>
      <c r="N36" s="28"/>
      <c r="O36" s="12">
        <f t="shared" si="7"/>
        <v>1</v>
      </c>
      <c r="P36" s="12">
        <f t="shared" si="8"/>
        <v>1</v>
      </c>
      <c r="Q36" s="13">
        <f t="shared" ca="1" si="2"/>
        <v>0</v>
      </c>
      <c r="R36" s="13">
        <f t="shared" ca="1" si="3"/>
        <v>0</v>
      </c>
      <c r="S36" s="28"/>
      <c r="V36" s="15"/>
      <c r="X36" s="132"/>
      <c r="Y36" s="134"/>
      <c r="Z36" s="134"/>
    </row>
    <row r="37" spans="2:26" x14ac:dyDescent="0.25">
      <c r="B37" s="15"/>
      <c r="E37" s="28"/>
      <c r="F37" s="10">
        <f t="shared" si="4"/>
        <v>30</v>
      </c>
      <c r="G37" s="139">
        <v>4.8500000000000003E-4</v>
      </c>
      <c r="H37" s="12">
        <f t="shared" si="5"/>
        <v>0.99951500000000004</v>
      </c>
      <c r="I37" s="28"/>
      <c r="J37" s="12">
        <f t="shared" si="6"/>
        <v>1</v>
      </c>
      <c r="K37" s="12">
        <f t="shared" si="9"/>
        <v>1</v>
      </c>
      <c r="L37" s="13">
        <f t="shared" ca="1" si="0"/>
        <v>0</v>
      </c>
      <c r="M37" s="13">
        <f t="shared" ca="1" si="1"/>
        <v>0</v>
      </c>
      <c r="N37" s="28"/>
      <c r="O37" s="12">
        <f t="shared" si="7"/>
        <v>1</v>
      </c>
      <c r="P37" s="12">
        <f t="shared" si="8"/>
        <v>1</v>
      </c>
      <c r="Q37" s="13">
        <f t="shared" ca="1" si="2"/>
        <v>0</v>
      </c>
      <c r="R37" s="13">
        <f t="shared" ca="1" si="3"/>
        <v>0</v>
      </c>
      <c r="S37" s="28"/>
      <c r="V37" s="15"/>
      <c r="X37" s="132"/>
      <c r="Y37" s="134"/>
      <c r="Z37" s="134"/>
    </row>
    <row r="38" spans="2:26" x14ac:dyDescent="0.25">
      <c r="B38" s="15"/>
      <c r="E38" s="28"/>
      <c r="F38" s="10">
        <f t="shared" si="4"/>
        <v>31</v>
      </c>
      <c r="G38" s="139">
        <v>5.13E-4</v>
      </c>
      <c r="H38" s="12">
        <f t="shared" si="5"/>
        <v>0.99948700000000001</v>
      </c>
      <c r="I38" s="28"/>
      <c r="J38" s="12">
        <f t="shared" si="6"/>
        <v>1</v>
      </c>
      <c r="K38" s="12">
        <f t="shared" si="9"/>
        <v>1</v>
      </c>
      <c r="L38" s="13">
        <f t="shared" ca="1" si="0"/>
        <v>0</v>
      </c>
      <c r="M38" s="13">
        <f t="shared" ca="1" si="1"/>
        <v>0</v>
      </c>
      <c r="N38" s="28"/>
      <c r="O38" s="12">
        <f t="shared" si="7"/>
        <v>1</v>
      </c>
      <c r="P38" s="12">
        <f t="shared" si="8"/>
        <v>1</v>
      </c>
      <c r="Q38" s="13">
        <f t="shared" ca="1" si="2"/>
        <v>0</v>
      </c>
      <c r="R38" s="13">
        <f t="shared" ca="1" si="3"/>
        <v>0</v>
      </c>
      <c r="S38" s="28"/>
      <c r="V38" s="15"/>
      <c r="X38" s="132"/>
      <c r="Y38" s="134"/>
      <c r="Z38" s="134"/>
    </row>
    <row r="39" spans="2:26" x14ac:dyDescent="0.25">
      <c r="B39" s="15"/>
      <c r="E39" s="28"/>
      <c r="F39" s="10">
        <f t="shared" si="4"/>
        <v>32</v>
      </c>
      <c r="G39" s="139">
        <v>5.31E-4</v>
      </c>
      <c r="H39" s="12">
        <f t="shared" si="5"/>
        <v>0.99946900000000005</v>
      </c>
      <c r="I39" s="28"/>
      <c r="J39" s="12">
        <f t="shared" si="6"/>
        <v>1</v>
      </c>
      <c r="K39" s="12">
        <f t="shared" si="9"/>
        <v>1</v>
      </c>
      <c r="L39" s="13">
        <f t="shared" ref="L39:L70" ca="1" si="10">IF($F39&gt;=$L$5,1,0)</f>
        <v>0</v>
      </c>
      <c r="M39" s="13">
        <f t="shared" ref="M39:M70" ca="1" si="11">IF($F39&gt;=$M$6,1,0)</f>
        <v>0</v>
      </c>
      <c r="N39" s="28"/>
      <c r="O39" s="12">
        <f t="shared" si="7"/>
        <v>1</v>
      </c>
      <c r="P39" s="12">
        <f t="shared" si="8"/>
        <v>1</v>
      </c>
      <c r="Q39" s="13">
        <f t="shared" ref="Q39:Q70" ca="1" si="12">IF($F39&gt;=$Q$5,1,0)</f>
        <v>0</v>
      </c>
      <c r="R39" s="13">
        <f t="shared" ref="R39:R70" ca="1" si="13">IF($F39&gt;=$R$6,1,0)</f>
        <v>0</v>
      </c>
      <c r="S39" s="28"/>
      <c r="V39" s="15"/>
      <c r="X39" s="132"/>
      <c r="Y39" s="134"/>
      <c r="Z39" s="134"/>
    </row>
    <row r="40" spans="2:26" x14ac:dyDescent="0.25">
      <c r="B40" s="15"/>
      <c r="E40" s="28"/>
      <c r="F40" s="10">
        <f t="shared" si="4"/>
        <v>33</v>
      </c>
      <c r="G40" s="139">
        <v>5.3799999999999996E-4</v>
      </c>
      <c r="H40" s="12">
        <f t="shared" si="5"/>
        <v>0.99946199999999996</v>
      </c>
      <c r="I40" s="28"/>
      <c r="J40" s="12">
        <f t="shared" ref="J40:J71" si="14">IF($F39&lt;$A$5,1,J39*$H39)</f>
        <v>1</v>
      </c>
      <c r="K40" s="12">
        <f t="shared" ref="K40:K71" si="15">IF($F39&lt;$A$5,1,K39*IF($F40&gt;($A$5+$H$4),$G$2,$G$1))</f>
        <v>1</v>
      </c>
      <c r="L40" s="13">
        <f t="shared" ca="1" si="10"/>
        <v>0</v>
      </c>
      <c r="M40" s="13">
        <f t="shared" ca="1" si="11"/>
        <v>0</v>
      </c>
      <c r="N40" s="28"/>
      <c r="O40" s="12">
        <f t="shared" ref="O40:O71" si="16">IF($F39&lt;$A$6,1,O39*$H39)</f>
        <v>1</v>
      </c>
      <c r="P40" s="12">
        <f t="shared" ref="P40:P71" si="17">IF($F39&lt;$A$6,1,P39*IF($F40&gt;($A$6+$H$4),$G$2,$G$1))</f>
        <v>1</v>
      </c>
      <c r="Q40" s="13">
        <f t="shared" ca="1" si="12"/>
        <v>0</v>
      </c>
      <c r="R40" s="13">
        <f t="shared" ca="1" si="13"/>
        <v>0</v>
      </c>
      <c r="S40" s="28"/>
      <c r="V40" s="15"/>
      <c r="X40" s="132"/>
      <c r="Y40" s="134"/>
      <c r="Z40" s="134"/>
    </row>
    <row r="41" spans="2:26" x14ac:dyDescent="0.25">
      <c r="B41" s="15"/>
      <c r="E41" s="28"/>
      <c r="F41" s="10">
        <f t="shared" si="4"/>
        <v>34</v>
      </c>
      <c r="G41" s="139">
        <v>5.4199999999999995E-4</v>
      </c>
      <c r="H41" s="12">
        <f t="shared" si="5"/>
        <v>0.99945799999999996</v>
      </c>
      <c r="I41" s="28"/>
      <c r="J41" s="12">
        <f t="shared" si="14"/>
        <v>1</v>
      </c>
      <c r="K41" s="12">
        <f t="shared" si="15"/>
        <v>1</v>
      </c>
      <c r="L41" s="13">
        <f t="shared" ca="1" si="10"/>
        <v>0</v>
      </c>
      <c r="M41" s="13">
        <f t="shared" ca="1" si="11"/>
        <v>0</v>
      </c>
      <c r="N41" s="28"/>
      <c r="O41" s="12">
        <f t="shared" si="16"/>
        <v>1</v>
      </c>
      <c r="P41" s="12">
        <f t="shared" si="17"/>
        <v>1</v>
      </c>
      <c r="Q41" s="13">
        <f t="shared" ca="1" si="12"/>
        <v>0</v>
      </c>
      <c r="R41" s="13">
        <f t="shared" ca="1" si="13"/>
        <v>0</v>
      </c>
      <c r="S41" s="28"/>
      <c r="V41" s="15"/>
      <c r="X41" s="132"/>
      <c r="Y41" s="134"/>
      <c r="Z41" s="134"/>
    </row>
    <row r="42" spans="2:26" x14ac:dyDescent="0.25">
      <c r="B42" s="15"/>
      <c r="E42" s="28"/>
      <c r="F42" s="10">
        <f t="shared" si="4"/>
        <v>35</v>
      </c>
      <c r="G42" s="139">
        <v>5.4699999999999996E-4</v>
      </c>
      <c r="H42" s="12">
        <f t="shared" si="5"/>
        <v>0.99945300000000004</v>
      </c>
      <c r="I42" s="28"/>
      <c r="J42" s="12">
        <f t="shared" si="14"/>
        <v>1</v>
      </c>
      <c r="K42" s="12">
        <f t="shared" si="15"/>
        <v>1</v>
      </c>
      <c r="L42" s="13">
        <f t="shared" ca="1" si="10"/>
        <v>0</v>
      </c>
      <c r="M42" s="13">
        <f t="shared" ca="1" si="11"/>
        <v>0</v>
      </c>
      <c r="N42" s="28"/>
      <c r="O42" s="12">
        <f t="shared" si="16"/>
        <v>1</v>
      </c>
      <c r="P42" s="12">
        <f t="shared" si="17"/>
        <v>1</v>
      </c>
      <c r="Q42" s="13">
        <f t="shared" ca="1" si="12"/>
        <v>0</v>
      </c>
      <c r="R42" s="13">
        <f t="shared" ca="1" si="13"/>
        <v>0</v>
      </c>
      <c r="S42" s="28"/>
      <c r="V42" s="15"/>
      <c r="X42" s="132"/>
      <c r="Y42" s="134"/>
      <c r="Z42" s="134"/>
    </row>
    <row r="43" spans="2:26" x14ac:dyDescent="0.25">
      <c r="B43" s="15"/>
      <c r="E43" s="28"/>
      <c r="F43" s="10">
        <f t="shared" si="4"/>
        <v>36</v>
      </c>
      <c r="G43" s="139">
        <v>5.5699999999999999E-4</v>
      </c>
      <c r="H43" s="12">
        <f t="shared" si="5"/>
        <v>0.99944299999999997</v>
      </c>
      <c r="I43" s="28"/>
      <c r="J43" s="12">
        <f t="shared" si="14"/>
        <v>1</v>
      </c>
      <c r="K43" s="12">
        <f t="shared" si="15"/>
        <v>1</v>
      </c>
      <c r="L43" s="13">
        <f t="shared" ca="1" si="10"/>
        <v>0</v>
      </c>
      <c r="M43" s="13">
        <f t="shared" ca="1" si="11"/>
        <v>0</v>
      </c>
      <c r="N43" s="28"/>
      <c r="O43" s="12">
        <f t="shared" si="16"/>
        <v>1</v>
      </c>
      <c r="P43" s="12">
        <f t="shared" si="17"/>
        <v>1</v>
      </c>
      <c r="Q43" s="13">
        <f t="shared" ca="1" si="12"/>
        <v>0</v>
      </c>
      <c r="R43" s="13">
        <f t="shared" ca="1" si="13"/>
        <v>0</v>
      </c>
      <c r="S43" s="28"/>
      <c r="V43" s="15"/>
      <c r="X43" s="132"/>
      <c r="Y43" s="134"/>
      <c r="Z43" s="134"/>
    </row>
    <row r="44" spans="2:26" x14ac:dyDescent="0.25">
      <c r="B44" s="15"/>
      <c r="E44" s="28"/>
      <c r="F44" s="10">
        <f t="shared" si="4"/>
        <v>37</v>
      </c>
      <c r="G44" s="139">
        <v>5.7700000000000004E-4</v>
      </c>
      <c r="H44" s="12">
        <f t="shared" si="5"/>
        <v>0.99942299999999995</v>
      </c>
      <c r="I44" s="28"/>
      <c r="J44" s="12">
        <f t="shared" si="14"/>
        <v>1</v>
      </c>
      <c r="K44" s="12">
        <f t="shared" si="15"/>
        <v>1</v>
      </c>
      <c r="L44" s="13">
        <f t="shared" ca="1" si="10"/>
        <v>0</v>
      </c>
      <c r="M44" s="13">
        <f t="shared" ca="1" si="11"/>
        <v>0</v>
      </c>
      <c r="N44" s="28"/>
      <c r="O44" s="12">
        <f t="shared" si="16"/>
        <v>1</v>
      </c>
      <c r="P44" s="12">
        <f t="shared" si="17"/>
        <v>1</v>
      </c>
      <c r="Q44" s="13">
        <f t="shared" ca="1" si="12"/>
        <v>0</v>
      </c>
      <c r="R44" s="13">
        <f t="shared" ca="1" si="13"/>
        <v>0</v>
      </c>
      <c r="S44" s="28"/>
      <c r="V44" s="15"/>
      <c r="X44" s="132"/>
      <c r="Y44" s="134"/>
      <c r="Z44" s="134"/>
    </row>
    <row r="45" spans="2:26" x14ac:dyDescent="0.25">
      <c r="B45" s="15"/>
      <c r="E45" s="28"/>
      <c r="F45" s="10">
        <f t="shared" si="4"/>
        <v>38</v>
      </c>
      <c r="G45" s="139">
        <v>5.9000000000000003E-4</v>
      </c>
      <c r="H45" s="12">
        <f t="shared" si="5"/>
        <v>0.99941000000000002</v>
      </c>
      <c r="I45" s="28"/>
      <c r="J45" s="12">
        <f t="shared" si="14"/>
        <v>1</v>
      </c>
      <c r="K45" s="12">
        <f t="shared" si="15"/>
        <v>1</v>
      </c>
      <c r="L45" s="13">
        <f t="shared" ca="1" si="10"/>
        <v>0</v>
      </c>
      <c r="M45" s="13">
        <f t="shared" ca="1" si="11"/>
        <v>0</v>
      </c>
      <c r="N45" s="28"/>
      <c r="O45" s="12">
        <f t="shared" si="16"/>
        <v>1</v>
      </c>
      <c r="P45" s="12">
        <f t="shared" si="17"/>
        <v>1</v>
      </c>
      <c r="Q45" s="13">
        <f t="shared" ca="1" si="12"/>
        <v>0</v>
      </c>
      <c r="R45" s="13">
        <f t="shared" ca="1" si="13"/>
        <v>0</v>
      </c>
      <c r="S45" s="28"/>
      <c r="V45" s="15"/>
      <c r="X45" s="132"/>
      <c r="Y45" s="134"/>
      <c r="Z45" s="134"/>
    </row>
    <row r="46" spans="2:26" x14ac:dyDescent="0.25">
      <c r="B46" s="15"/>
      <c r="E46" s="28"/>
      <c r="F46" s="10">
        <f t="shared" si="4"/>
        <v>39</v>
      </c>
      <c r="G46" s="139">
        <v>6.0899999999999995E-4</v>
      </c>
      <c r="H46" s="12">
        <f t="shared" si="5"/>
        <v>0.99939100000000003</v>
      </c>
      <c r="I46" s="28"/>
      <c r="J46" s="12">
        <f t="shared" si="14"/>
        <v>1</v>
      </c>
      <c r="K46" s="12">
        <f t="shared" si="15"/>
        <v>1</v>
      </c>
      <c r="L46" s="13">
        <f t="shared" ca="1" si="10"/>
        <v>0</v>
      </c>
      <c r="M46" s="13">
        <f t="shared" ca="1" si="11"/>
        <v>0</v>
      </c>
      <c r="N46" s="28"/>
      <c r="O46" s="12">
        <f t="shared" si="16"/>
        <v>1</v>
      </c>
      <c r="P46" s="12">
        <f t="shared" si="17"/>
        <v>1</v>
      </c>
      <c r="Q46" s="13">
        <f t="shared" ca="1" si="12"/>
        <v>0</v>
      </c>
      <c r="R46" s="13">
        <f t="shared" ca="1" si="13"/>
        <v>0</v>
      </c>
      <c r="S46" s="28"/>
      <c r="V46" s="15"/>
      <c r="X46" s="132"/>
      <c r="Y46" s="134"/>
      <c r="Z46" s="134"/>
    </row>
    <row r="47" spans="2:26" x14ac:dyDescent="0.25">
      <c r="B47" s="15"/>
      <c r="E47" s="28"/>
      <c r="F47" s="10">
        <f t="shared" si="4"/>
        <v>40</v>
      </c>
      <c r="G47" s="139">
        <v>6.4000000000000005E-4</v>
      </c>
      <c r="H47" s="12">
        <f t="shared" si="5"/>
        <v>0.99936000000000003</v>
      </c>
      <c r="I47" s="28"/>
      <c r="J47" s="12">
        <f t="shared" si="14"/>
        <v>1</v>
      </c>
      <c r="K47" s="12">
        <f t="shared" si="15"/>
        <v>1</v>
      </c>
      <c r="L47" s="13">
        <f t="shared" ca="1" si="10"/>
        <v>0</v>
      </c>
      <c r="M47" s="13">
        <f t="shared" ca="1" si="11"/>
        <v>0</v>
      </c>
      <c r="N47" s="28"/>
      <c r="O47" s="12">
        <f t="shared" si="16"/>
        <v>1</v>
      </c>
      <c r="P47" s="12">
        <f t="shared" si="17"/>
        <v>1</v>
      </c>
      <c r="Q47" s="13">
        <f t="shared" ca="1" si="12"/>
        <v>0</v>
      </c>
      <c r="R47" s="13">
        <f t="shared" ca="1" si="13"/>
        <v>0</v>
      </c>
      <c r="S47" s="28"/>
      <c r="V47" s="15"/>
      <c r="X47" s="132"/>
      <c r="Y47" s="134"/>
      <c r="Z47" s="134"/>
    </row>
    <row r="48" spans="2:26" x14ac:dyDescent="0.25">
      <c r="B48" s="15"/>
      <c r="E48" s="28"/>
      <c r="F48" s="10">
        <f t="shared" si="4"/>
        <v>41</v>
      </c>
      <c r="G48" s="139">
        <v>6.7400000000000001E-4</v>
      </c>
      <c r="H48" s="12">
        <f t="shared" si="5"/>
        <v>0.99932600000000005</v>
      </c>
      <c r="I48" s="28"/>
      <c r="J48" s="12">
        <f t="shared" si="14"/>
        <v>1</v>
      </c>
      <c r="K48" s="12">
        <f t="shared" si="15"/>
        <v>1</v>
      </c>
      <c r="L48" s="13">
        <f t="shared" ca="1" si="10"/>
        <v>0</v>
      </c>
      <c r="M48" s="13">
        <f t="shared" ca="1" si="11"/>
        <v>0</v>
      </c>
      <c r="N48" s="28"/>
      <c r="O48" s="12">
        <f t="shared" si="16"/>
        <v>1</v>
      </c>
      <c r="P48" s="12">
        <f t="shared" si="17"/>
        <v>1</v>
      </c>
      <c r="Q48" s="13">
        <f t="shared" ca="1" si="12"/>
        <v>0</v>
      </c>
      <c r="R48" s="13">
        <f t="shared" ca="1" si="13"/>
        <v>0</v>
      </c>
      <c r="S48" s="28"/>
      <c r="V48" s="15"/>
      <c r="X48" s="132"/>
      <c r="Y48" s="134"/>
      <c r="Z48" s="134"/>
    </row>
    <row r="49" spans="2:26" x14ac:dyDescent="0.25">
      <c r="B49" s="15"/>
      <c r="E49" s="28"/>
      <c r="F49" s="10">
        <f t="shared" si="4"/>
        <v>42</v>
      </c>
      <c r="G49" s="139">
        <v>7.1000000000000002E-4</v>
      </c>
      <c r="H49" s="12">
        <f t="shared" si="5"/>
        <v>0.99929000000000001</v>
      </c>
      <c r="I49" s="28"/>
      <c r="J49" s="12">
        <f t="shared" si="14"/>
        <v>1</v>
      </c>
      <c r="K49" s="12">
        <f t="shared" si="15"/>
        <v>1</v>
      </c>
      <c r="L49" s="13">
        <f t="shared" ca="1" si="10"/>
        <v>0</v>
      </c>
      <c r="M49" s="13">
        <f t="shared" ca="1" si="11"/>
        <v>0</v>
      </c>
      <c r="N49" s="28"/>
      <c r="O49" s="12">
        <f t="shared" si="16"/>
        <v>1</v>
      </c>
      <c r="P49" s="12">
        <f t="shared" si="17"/>
        <v>1</v>
      </c>
      <c r="Q49" s="13">
        <f t="shared" ca="1" si="12"/>
        <v>0</v>
      </c>
      <c r="R49" s="13">
        <f t="shared" ca="1" si="13"/>
        <v>0</v>
      </c>
      <c r="S49" s="28"/>
      <c r="V49" s="15"/>
      <c r="X49" s="132"/>
      <c r="Y49" s="134"/>
      <c r="Z49" s="134"/>
    </row>
    <row r="50" spans="2:26" x14ac:dyDescent="0.25">
      <c r="B50" s="15"/>
      <c r="E50" s="28"/>
      <c r="F50" s="10">
        <f t="shared" si="4"/>
        <v>43</v>
      </c>
      <c r="G50" s="139">
        <v>7.4299999999999995E-4</v>
      </c>
      <c r="H50" s="12">
        <f t="shared" si="5"/>
        <v>0.99925699999999995</v>
      </c>
      <c r="I50" s="28"/>
      <c r="J50" s="12">
        <f t="shared" si="14"/>
        <v>1</v>
      </c>
      <c r="K50" s="12">
        <f t="shared" si="15"/>
        <v>1</v>
      </c>
      <c r="L50" s="13">
        <f t="shared" ca="1" si="10"/>
        <v>0</v>
      </c>
      <c r="M50" s="13">
        <f t="shared" ca="1" si="11"/>
        <v>0</v>
      </c>
      <c r="N50" s="28"/>
      <c r="O50" s="12">
        <f t="shared" si="16"/>
        <v>1</v>
      </c>
      <c r="P50" s="12">
        <f t="shared" si="17"/>
        <v>1</v>
      </c>
      <c r="Q50" s="13">
        <f t="shared" ca="1" si="12"/>
        <v>0</v>
      </c>
      <c r="R50" s="13">
        <f t="shared" ca="1" si="13"/>
        <v>0</v>
      </c>
      <c r="S50" s="28"/>
      <c r="V50" s="15"/>
      <c r="X50" s="132"/>
      <c r="Y50" s="134"/>
      <c r="Z50" s="134"/>
    </row>
    <row r="51" spans="2:26" x14ac:dyDescent="0.25">
      <c r="B51" s="15"/>
      <c r="E51" s="28"/>
      <c r="F51" s="10">
        <f t="shared" si="4"/>
        <v>44</v>
      </c>
      <c r="G51" s="139">
        <v>7.7499999999999997E-4</v>
      </c>
      <c r="H51" s="12">
        <f t="shared" si="5"/>
        <v>0.99922500000000003</v>
      </c>
      <c r="I51" s="28"/>
      <c r="J51" s="12">
        <f t="shared" si="14"/>
        <v>1</v>
      </c>
      <c r="K51" s="12">
        <f t="shared" si="15"/>
        <v>1</v>
      </c>
      <c r="L51" s="13">
        <f t="shared" ca="1" si="10"/>
        <v>0</v>
      </c>
      <c r="M51" s="13">
        <f t="shared" ca="1" si="11"/>
        <v>0</v>
      </c>
      <c r="N51" s="28"/>
      <c r="O51" s="12">
        <f t="shared" si="16"/>
        <v>1</v>
      </c>
      <c r="P51" s="12">
        <f t="shared" si="17"/>
        <v>1</v>
      </c>
      <c r="Q51" s="13">
        <f t="shared" ca="1" si="12"/>
        <v>0</v>
      </c>
      <c r="R51" s="13">
        <f t="shared" ca="1" si="13"/>
        <v>0</v>
      </c>
      <c r="S51" s="28"/>
      <c r="V51" s="15"/>
      <c r="X51" s="132"/>
      <c r="Y51" s="134"/>
      <c r="Z51" s="134"/>
    </row>
    <row r="52" spans="2:26" x14ac:dyDescent="0.25">
      <c r="B52" s="15"/>
      <c r="E52" s="28"/>
      <c r="F52" s="10">
        <f t="shared" si="4"/>
        <v>45</v>
      </c>
      <c r="G52" s="139">
        <v>8.0000000000000004E-4</v>
      </c>
      <c r="H52" s="12">
        <f t="shared" si="5"/>
        <v>0.99919999999999998</v>
      </c>
      <c r="I52" s="28"/>
      <c r="J52" s="12">
        <f t="shared" si="14"/>
        <v>1</v>
      </c>
      <c r="K52" s="12">
        <f t="shared" si="15"/>
        <v>1</v>
      </c>
      <c r="L52" s="13">
        <f t="shared" ca="1" si="10"/>
        <v>0</v>
      </c>
      <c r="M52" s="13">
        <f t="shared" ca="1" si="11"/>
        <v>0</v>
      </c>
      <c r="N52" s="28"/>
      <c r="O52" s="12">
        <f t="shared" si="16"/>
        <v>1</v>
      </c>
      <c r="P52" s="12">
        <f t="shared" si="17"/>
        <v>1</v>
      </c>
      <c r="Q52" s="13">
        <f t="shared" ca="1" si="12"/>
        <v>0</v>
      </c>
      <c r="R52" s="13">
        <f t="shared" ca="1" si="13"/>
        <v>0</v>
      </c>
      <c r="S52" s="28"/>
      <c r="V52" s="15"/>
      <c r="X52" s="132"/>
      <c r="Y52" s="134"/>
      <c r="Z52" s="134"/>
    </row>
    <row r="53" spans="2:26" x14ac:dyDescent="0.25">
      <c r="B53" s="15"/>
      <c r="E53" s="28"/>
      <c r="F53" s="10">
        <f t="shared" si="4"/>
        <v>46</v>
      </c>
      <c r="G53" s="139">
        <v>8.3199999999999995E-4</v>
      </c>
      <c r="H53" s="12">
        <f t="shared" si="5"/>
        <v>0.99916799999999995</v>
      </c>
      <c r="I53" s="28"/>
      <c r="J53" s="12">
        <f t="shared" si="14"/>
        <v>1</v>
      </c>
      <c r="K53" s="12">
        <f t="shared" si="15"/>
        <v>1</v>
      </c>
      <c r="L53" s="13">
        <f t="shared" ca="1" si="10"/>
        <v>0</v>
      </c>
      <c r="M53" s="13">
        <f t="shared" ca="1" si="11"/>
        <v>0</v>
      </c>
      <c r="N53" s="28"/>
      <c r="O53" s="12">
        <f t="shared" si="16"/>
        <v>1</v>
      </c>
      <c r="P53" s="12">
        <f t="shared" si="17"/>
        <v>1</v>
      </c>
      <c r="Q53" s="13">
        <f t="shared" ca="1" si="12"/>
        <v>0</v>
      </c>
      <c r="R53" s="13">
        <f t="shared" ca="1" si="13"/>
        <v>0</v>
      </c>
      <c r="S53" s="28"/>
      <c r="V53" s="15"/>
      <c r="X53" s="132"/>
      <c r="Y53" s="134"/>
      <c r="Z53" s="134"/>
    </row>
    <row r="54" spans="2:26" x14ac:dyDescent="0.25">
      <c r="B54" s="15"/>
      <c r="E54" s="28"/>
      <c r="F54" s="10">
        <f t="shared" si="4"/>
        <v>47</v>
      </c>
      <c r="G54" s="139">
        <v>8.7500000000000002E-4</v>
      </c>
      <c r="H54" s="12">
        <f t="shared" si="5"/>
        <v>0.99912500000000004</v>
      </c>
      <c r="I54" s="28"/>
      <c r="J54" s="12">
        <f t="shared" si="14"/>
        <v>1</v>
      </c>
      <c r="K54" s="12">
        <f t="shared" si="15"/>
        <v>1</v>
      </c>
      <c r="L54" s="13">
        <f t="shared" ca="1" si="10"/>
        <v>0</v>
      </c>
      <c r="M54" s="13">
        <f t="shared" ca="1" si="11"/>
        <v>0</v>
      </c>
      <c r="N54" s="28"/>
      <c r="O54" s="12">
        <f t="shared" si="16"/>
        <v>1</v>
      </c>
      <c r="P54" s="12">
        <f t="shared" si="17"/>
        <v>1</v>
      </c>
      <c r="Q54" s="13">
        <f t="shared" ca="1" si="12"/>
        <v>0</v>
      </c>
      <c r="R54" s="13">
        <f t="shared" ca="1" si="13"/>
        <v>0</v>
      </c>
      <c r="S54" s="28"/>
      <c r="V54" s="15"/>
      <c r="X54" s="132"/>
      <c r="Y54" s="134"/>
      <c r="Z54" s="134"/>
    </row>
    <row r="55" spans="2:26" x14ac:dyDescent="0.25">
      <c r="B55" s="15"/>
      <c r="E55" s="28"/>
      <c r="F55" s="10">
        <f t="shared" si="4"/>
        <v>48</v>
      </c>
      <c r="G55" s="139">
        <v>9.3700000000000001E-4</v>
      </c>
      <c r="H55" s="12">
        <f t="shared" si="5"/>
        <v>0.99906300000000003</v>
      </c>
      <c r="I55" s="28"/>
      <c r="J55" s="12">
        <f t="shared" si="14"/>
        <v>1</v>
      </c>
      <c r="K55" s="12">
        <f t="shared" si="15"/>
        <v>1</v>
      </c>
      <c r="L55" s="13">
        <f t="shared" ca="1" si="10"/>
        <v>0</v>
      </c>
      <c r="M55" s="13">
        <f t="shared" ca="1" si="11"/>
        <v>0</v>
      </c>
      <c r="N55" s="28"/>
      <c r="O55" s="12">
        <f t="shared" si="16"/>
        <v>1</v>
      </c>
      <c r="P55" s="12">
        <f t="shared" si="17"/>
        <v>1</v>
      </c>
      <c r="Q55" s="13">
        <f t="shared" ca="1" si="12"/>
        <v>0</v>
      </c>
      <c r="R55" s="13">
        <f t="shared" ca="1" si="13"/>
        <v>0</v>
      </c>
      <c r="S55" s="28"/>
      <c r="V55" s="15"/>
      <c r="X55" s="132"/>
      <c r="Y55" s="134"/>
      <c r="Z55" s="134"/>
    </row>
    <row r="56" spans="2:26" x14ac:dyDescent="0.25">
      <c r="B56" s="15"/>
      <c r="E56" s="28"/>
      <c r="F56" s="10">
        <f t="shared" si="4"/>
        <v>49</v>
      </c>
      <c r="G56" s="139">
        <v>1.005E-3</v>
      </c>
      <c r="H56" s="12">
        <f t="shared" si="5"/>
        <v>0.99899499999999997</v>
      </c>
      <c r="I56" s="28"/>
      <c r="J56" s="12">
        <f t="shared" si="14"/>
        <v>1</v>
      </c>
      <c r="K56" s="12">
        <f t="shared" si="15"/>
        <v>1</v>
      </c>
      <c r="L56" s="13">
        <f t="shared" ca="1" si="10"/>
        <v>0</v>
      </c>
      <c r="M56" s="13">
        <f t="shared" ca="1" si="11"/>
        <v>0</v>
      </c>
      <c r="N56" s="28"/>
      <c r="O56" s="12">
        <f t="shared" si="16"/>
        <v>1</v>
      </c>
      <c r="P56" s="12">
        <f t="shared" si="17"/>
        <v>1</v>
      </c>
      <c r="Q56" s="13">
        <f t="shared" ca="1" si="12"/>
        <v>0</v>
      </c>
      <c r="R56" s="13">
        <f t="shared" ca="1" si="13"/>
        <v>0</v>
      </c>
      <c r="S56" s="28"/>
      <c r="V56" s="15"/>
      <c r="X56" s="132"/>
      <c r="Y56" s="134"/>
      <c r="Z56" s="134"/>
    </row>
    <row r="57" spans="2:26" x14ac:dyDescent="0.25">
      <c r="B57" s="15"/>
      <c r="E57" s="28"/>
      <c r="F57" s="10">
        <f t="shared" si="4"/>
        <v>50</v>
      </c>
      <c r="G57" s="139">
        <v>1.096E-3</v>
      </c>
      <c r="H57" s="12">
        <f t="shared" si="5"/>
        <v>0.99890400000000001</v>
      </c>
      <c r="I57" s="28"/>
      <c r="J57" s="12">
        <f t="shared" si="14"/>
        <v>1</v>
      </c>
      <c r="K57" s="12">
        <f t="shared" si="15"/>
        <v>1</v>
      </c>
      <c r="L57" s="13">
        <f t="shared" ca="1" si="10"/>
        <v>0</v>
      </c>
      <c r="M57" s="13">
        <f t="shared" ca="1" si="11"/>
        <v>0</v>
      </c>
      <c r="N57" s="28"/>
      <c r="O57" s="12">
        <f t="shared" si="16"/>
        <v>1</v>
      </c>
      <c r="P57" s="12">
        <f t="shared" si="17"/>
        <v>1</v>
      </c>
      <c r="Q57" s="13">
        <f t="shared" ca="1" si="12"/>
        <v>0</v>
      </c>
      <c r="R57" s="13">
        <f t="shared" ca="1" si="13"/>
        <v>0</v>
      </c>
      <c r="S57" s="28"/>
      <c r="V57" s="15"/>
      <c r="X57" s="132"/>
      <c r="Y57" s="134"/>
      <c r="Z57" s="134"/>
    </row>
    <row r="58" spans="2:26" x14ac:dyDescent="0.25">
      <c r="B58" s="15"/>
      <c r="E58" s="28"/>
      <c r="F58" s="10">
        <f t="shared" si="4"/>
        <v>51</v>
      </c>
      <c r="G58" s="139">
        <v>1.2019999999999999E-3</v>
      </c>
      <c r="H58" s="12">
        <f t="shared" si="5"/>
        <v>0.99879799999999996</v>
      </c>
      <c r="I58" s="28"/>
      <c r="J58" s="12">
        <f t="shared" si="14"/>
        <v>1</v>
      </c>
      <c r="K58" s="12">
        <f t="shared" si="15"/>
        <v>1</v>
      </c>
      <c r="L58" s="13">
        <f t="shared" ca="1" si="10"/>
        <v>0</v>
      </c>
      <c r="M58" s="13">
        <f t="shared" ca="1" si="11"/>
        <v>0</v>
      </c>
      <c r="N58" s="28"/>
      <c r="O58" s="12">
        <f t="shared" si="16"/>
        <v>1</v>
      </c>
      <c r="P58" s="12">
        <f t="shared" si="17"/>
        <v>1</v>
      </c>
      <c r="Q58" s="13">
        <f t="shared" ca="1" si="12"/>
        <v>0</v>
      </c>
      <c r="R58" s="13">
        <f t="shared" ca="1" si="13"/>
        <v>0</v>
      </c>
      <c r="S58" s="28"/>
      <c r="V58" s="15"/>
      <c r="X58" s="132"/>
      <c r="Y58" s="134"/>
      <c r="Z58" s="134"/>
    </row>
    <row r="59" spans="2:26" x14ac:dyDescent="0.25">
      <c r="B59" s="15"/>
      <c r="E59" s="28"/>
      <c r="F59" s="10">
        <f t="shared" si="4"/>
        <v>52</v>
      </c>
      <c r="G59" s="139">
        <v>1.3470000000000001E-3</v>
      </c>
      <c r="H59" s="12">
        <f t="shared" si="5"/>
        <v>0.99865300000000001</v>
      </c>
      <c r="I59" s="28"/>
      <c r="J59" s="12">
        <f t="shared" si="14"/>
        <v>1</v>
      </c>
      <c r="K59" s="12">
        <f t="shared" si="15"/>
        <v>1</v>
      </c>
      <c r="L59" s="13">
        <f t="shared" ca="1" si="10"/>
        <v>0</v>
      </c>
      <c r="M59" s="13">
        <f t="shared" ca="1" si="11"/>
        <v>0</v>
      </c>
      <c r="N59" s="28"/>
      <c r="O59" s="12">
        <f t="shared" si="16"/>
        <v>1</v>
      </c>
      <c r="P59" s="12">
        <f t="shared" si="17"/>
        <v>1</v>
      </c>
      <c r="Q59" s="13">
        <f t="shared" ca="1" si="12"/>
        <v>0</v>
      </c>
      <c r="R59" s="13">
        <f t="shared" ca="1" si="13"/>
        <v>0</v>
      </c>
      <c r="S59" s="28"/>
      <c r="V59" s="15"/>
      <c r="X59" s="132"/>
      <c r="Y59" s="134"/>
      <c r="Z59" s="134"/>
    </row>
    <row r="60" spans="2:26" x14ac:dyDescent="0.25">
      <c r="B60" s="15"/>
      <c r="C60" s="15"/>
      <c r="D60" s="15"/>
      <c r="E60" s="28"/>
      <c r="F60" s="10">
        <f t="shared" si="4"/>
        <v>53</v>
      </c>
      <c r="G60" s="139">
        <v>1.5430000000000001E-3</v>
      </c>
      <c r="H60" s="12">
        <f t="shared" si="5"/>
        <v>0.99845700000000004</v>
      </c>
      <c r="I60" s="28"/>
      <c r="J60" s="12">
        <f t="shared" si="14"/>
        <v>1</v>
      </c>
      <c r="K60" s="12">
        <f t="shared" si="15"/>
        <v>1</v>
      </c>
      <c r="L60" s="13">
        <f t="shared" ca="1" si="10"/>
        <v>0</v>
      </c>
      <c r="M60" s="13">
        <f t="shared" ca="1" si="11"/>
        <v>0</v>
      </c>
      <c r="N60" s="28"/>
      <c r="O60" s="12">
        <f t="shared" si="16"/>
        <v>1</v>
      </c>
      <c r="P60" s="12">
        <f t="shared" si="17"/>
        <v>1</v>
      </c>
      <c r="Q60" s="13">
        <f t="shared" ca="1" si="12"/>
        <v>0</v>
      </c>
      <c r="R60" s="13">
        <f t="shared" ca="1" si="13"/>
        <v>0</v>
      </c>
      <c r="S60" s="28"/>
      <c r="V60" s="15"/>
      <c r="X60" s="132"/>
      <c r="Y60" s="134"/>
      <c r="Z60" s="134"/>
    </row>
    <row r="61" spans="2:26" x14ac:dyDescent="0.25">
      <c r="B61" s="15"/>
      <c r="C61" s="15"/>
      <c r="D61" s="15"/>
      <c r="E61" s="28"/>
      <c r="F61" s="10">
        <f t="shared" si="4"/>
        <v>54</v>
      </c>
      <c r="G61" s="139">
        <v>1.758E-3</v>
      </c>
      <c r="H61" s="12">
        <f t="shared" si="5"/>
        <v>0.99824199999999996</v>
      </c>
      <c r="I61" s="28"/>
      <c r="J61" s="12">
        <f t="shared" si="14"/>
        <v>1</v>
      </c>
      <c r="K61" s="12">
        <f t="shared" si="15"/>
        <v>1</v>
      </c>
      <c r="L61" s="13">
        <f t="shared" ca="1" si="10"/>
        <v>0</v>
      </c>
      <c r="M61" s="13">
        <f t="shared" ca="1" si="11"/>
        <v>0</v>
      </c>
      <c r="N61" s="28"/>
      <c r="O61" s="12">
        <f t="shared" si="16"/>
        <v>1</v>
      </c>
      <c r="P61" s="12">
        <f t="shared" si="17"/>
        <v>1</v>
      </c>
      <c r="Q61" s="13">
        <f t="shared" ca="1" si="12"/>
        <v>0</v>
      </c>
      <c r="R61" s="13">
        <f t="shared" ca="1" si="13"/>
        <v>0</v>
      </c>
      <c r="S61" s="28"/>
      <c r="V61" s="15"/>
      <c r="X61" s="132"/>
      <c r="Y61" s="134"/>
      <c r="Z61" s="134"/>
    </row>
    <row r="62" spans="2:26" x14ac:dyDescent="0.25">
      <c r="B62" s="15"/>
      <c r="C62" s="15"/>
      <c r="D62" s="15"/>
      <c r="E62" s="28"/>
      <c r="F62" s="10">
        <f t="shared" si="4"/>
        <v>55</v>
      </c>
      <c r="G62" s="139">
        <v>2.0560000000000001E-3</v>
      </c>
      <c r="H62" s="12">
        <f t="shared" si="5"/>
        <v>0.99794400000000005</v>
      </c>
      <c r="I62" s="28"/>
      <c r="J62" s="12">
        <f t="shared" si="14"/>
        <v>1</v>
      </c>
      <c r="K62" s="12">
        <f t="shared" si="15"/>
        <v>1</v>
      </c>
      <c r="L62" s="13">
        <f t="shared" ca="1" si="10"/>
        <v>0</v>
      </c>
      <c r="M62" s="13">
        <f t="shared" ca="1" si="11"/>
        <v>0</v>
      </c>
      <c r="N62" s="28"/>
      <c r="O62" s="12">
        <f t="shared" si="16"/>
        <v>1</v>
      </c>
      <c r="P62" s="12">
        <f t="shared" si="17"/>
        <v>1</v>
      </c>
      <c r="Q62" s="13">
        <f t="shared" ca="1" si="12"/>
        <v>0</v>
      </c>
      <c r="R62" s="13">
        <f t="shared" ca="1" si="13"/>
        <v>0</v>
      </c>
      <c r="S62" s="28"/>
      <c r="V62" s="15"/>
      <c r="X62" s="132"/>
      <c r="Y62" s="134"/>
      <c r="Z62" s="134"/>
    </row>
    <row r="63" spans="2:26" x14ac:dyDescent="0.25">
      <c r="B63" s="15"/>
      <c r="C63" s="15"/>
      <c r="D63" s="15"/>
      <c r="E63" s="28"/>
      <c r="F63" s="10">
        <f t="shared" si="4"/>
        <v>56</v>
      </c>
      <c r="G63" s="139">
        <v>2.431E-3</v>
      </c>
      <c r="H63" s="12">
        <f t="shared" si="5"/>
        <v>0.99756900000000004</v>
      </c>
      <c r="I63" s="28"/>
      <c r="J63" s="12">
        <f t="shared" si="14"/>
        <v>1</v>
      </c>
      <c r="K63" s="12">
        <f t="shared" si="15"/>
        <v>1</v>
      </c>
      <c r="L63" s="13">
        <f t="shared" ca="1" si="10"/>
        <v>0</v>
      </c>
      <c r="M63" s="13">
        <f t="shared" ca="1" si="11"/>
        <v>0</v>
      </c>
      <c r="N63" s="28"/>
      <c r="O63" s="12">
        <f t="shared" si="16"/>
        <v>1</v>
      </c>
      <c r="P63" s="12">
        <f t="shared" si="17"/>
        <v>1</v>
      </c>
      <c r="Q63" s="13">
        <f t="shared" ca="1" si="12"/>
        <v>0</v>
      </c>
      <c r="R63" s="13">
        <f t="shared" ca="1" si="13"/>
        <v>0</v>
      </c>
      <c r="S63" s="28"/>
      <c r="V63" s="15"/>
      <c r="X63" s="132"/>
      <c r="Y63" s="134"/>
      <c r="Z63" s="134"/>
    </row>
    <row r="64" spans="2:26" x14ac:dyDescent="0.25">
      <c r="B64" s="15"/>
      <c r="C64" s="15"/>
      <c r="D64" s="15"/>
      <c r="E64" s="28"/>
      <c r="F64" s="10">
        <f t="shared" si="4"/>
        <v>57</v>
      </c>
      <c r="G64" s="139">
        <v>2.862E-3</v>
      </c>
      <c r="H64" s="12">
        <f t="shared" si="5"/>
        <v>0.99713799999999997</v>
      </c>
      <c r="I64" s="28"/>
      <c r="J64" s="12">
        <f t="shared" si="14"/>
        <v>1</v>
      </c>
      <c r="K64" s="12">
        <f t="shared" si="15"/>
        <v>1</v>
      </c>
      <c r="L64" s="13">
        <f t="shared" ca="1" si="10"/>
        <v>0</v>
      </c>
      <c r="M64" s="13">
        <f t="shared" ca="1" si="11"/>
        <v>0</v>
      </c>
      <c r="N64" s="28"/>
      <c r="O64" s="12">
        <f t="shared" si="16"/>
        <v>1</v>
      </c>
      <c r="P64" s="12">
        <f t="shared" si="17"/>
        <v>1</v>
      </c>
      <c r="Q64" s="13">
        <f t="shared" ca="1" si="12"/>
        <v>0</v>
      </c>
      <c r="R64" s="13">
        <f t="shared" ca="1" si="13"/>
        <v>0</v>
      </c>
      <c r="S64" s="28"/>
      <c r="V64" s="15"/>
      <c r="X64" s="132"/>
      <c r="Y64" s="134"/>
      <c r="Z64" s="134"/>
    </row>
    <row r="65" spans="2:31" x14ac:dyDescent="0.25">
      <c r="B65" s="15"/>
      <c r="C65" s="15"/>
      <c r="D65" s="15"/>
      <c r="E65" s="28"/>
      <c r="F65" s="10">
        <f t="shared" si="4"/>
        <v>58</v>
      </c>
      <c r="G65" s="139">
        <v>3.3279999999999998E-3</v>
      </c>
      <c r="H65" s="12">
        <f t="shared" si="5"/>
        <v>0.996672</v>
      </c>
      <c r="I65" s="28"/>
      <c r="J65" s="12">
        <f t="shared" si="14"/>
        <v>1</v>
      </c>
      <c r="K65" s="12">
        <f t="shared" si="15"/>
        <v>1</v>
      </c>
      <c r="L65" s="13">
        <f t="shared" ca="1" si="10"/>
        <v>0</v>
      </c>
      <c r="M65" s="13">
        <f t="shared" ca="1" si="11"/>
        <v>0</v>
      </c>
      <c r="N65" s="28"/>
      <c r="O65" s="12">
        <f t="shared" si="16"/>
        <v>1</v>
      </c>
      <c r="P65" s="12">
        <f t="shared" si="17"/>
        <v>1</v>
      </c>
      <c r="Q65" s="13">
        <f t="shared" ca="1" si="12"/>
        <v>0</v>
      </c>
      <c r="R65" s="13">
        <f t="shared" ca="1" si="13"/>
        <v>0</v>
      </c>
      <c r="S65" s="28"/>
      <c r="V65" s="15"/>
      <c r="X65" s="132"/>
      <c r="Y65" s="134"/>
      <c r="Z65" s="134"/>
    </row>
    <row r="66" spans="2:31" x14ac:dyDescent="0.25">
      <c r="B66" s="15"/>
      <c r="C66" s="15"/>
      <c r="D66" s="15"/>
      <c r="E66" s="28"/>
      <c r="F66" s="10">
        <f t="shared" si="4"/>
        <v>59</v>
      </c>
      <c r="G66" s="139">
        <v>3.7820000000000002E-3</v>
      </c>
      <c r="H66" s="12">
        <f t="shared" si="5"/>
        <v>0.99621800000000005</v>
      </c>
      <c r="I66" s="28"/>
      <c r="J66" s="12">
        <f t="shared" si="14"/>
        <v>1</v>
      </c>
      <c r="K66" s="12">
        <f t="shared" si="15"/>
        <v>1</v>
      </c>
      <c r="L66" s="13">
        <f t="shared" ca="1" si="10"/>
        <v>0</v>
      </c>
      <c r="M66" s="13">
        <f t="shared" ca="1" si="11"/>
        <v>0</v>
      </c>
      <c r="N66" s="28"/>
      <c r="O66" s="12">
        <f t="shared" si="16"/>
        <v>1</v>
      </c>
      <c r="P66" s="12">
        <f t="shared" si="17"/>
        <v>1</v>
      </c>
      <c r="Q66" s="13">
        <f t="shared" ca="1" si="12"/>
        <v>0</v>
      </c>
      <c r="R66" s="13">
        <f t="shared" ca="1" si="13"/>
        <v>0</v>
      </c>
      <c r="S66" s="28"/>
      <c r="V66" s="15"/>
      <c r="X66" s="132"/>
      <c r="Y66" s="134"/>
      <c r="Z66" s="134"/>
    </row>
    <row r="67" spans="2:31" x14ac:dyDescent="0.25">
      <c r="B67" s="15"/>
      <c r="C67" s="15"/>
      <c r="D67" s="15"/>
      <c r="E67" s="28"/>
      <c r="F67" s="10">
        <f t="shared" si="4"/>
        <v>60</v>
      </c>
      <c r="G67" s="139">
        <v>4.2960000000000003E-3</v>
      </c>
      <c r="H67" s="12">
        <f t="shared" si="5"/>
        <v>0.99570400000000003</v>
      </c>
      <c r="I67" s="28"/>
      <c r="J67" s="12">
        <f t="shared" si="14"/>
        <v>1</v>
      </c>
      <c r="K67" s="12">
        <f t="shared" si="15"/>
        <v>1</v>
      </c>
      <c r="L67" s="13">
        <f t="shared" ca="1" si="10"/>
        <v>0</v>
      </c>
      <c r="M67" s="13">
        <f t="shared" ca="1" si="11"/>
        <v>0</v>
      </c>
      <c r="N67" s="28"/>
      <c r="O67" s="12">
        <f t="shared" si="16"/>
        <v>1</v>
      </c>
      <c r="P67" s="12">
        <f t="shared" si="17"/>
        <v>1</v>
      </c>
      <c r="Q67" s="13">
        <f t="shared" ca="1" si="12"/>
        <v>0</v>
      </c>
      <c r="R67" s="13">
        <f t="shared" ca="1" si="13"/>
        <v>0</v>
      </c>
      <c r="S67" s="28"/>
      <c r="V67" s="15"/>
      <c r="X67" s="132"/>
      <c r="Y67" s="134"/>
      <c r="Z67" s="134"/>
      <c r="AD67" s="132"/>
    </row>
    <row r="68" spans="2:31" x14ac:dyDescent="0.25">
      <c r="B68" s="15"/>
      <c r="C68" s="15"/>
      <c r="D68" s="15"/>
      <c r="E68" s="28"/>
      <c r="F68" s="10">
        <f t="shared" si="4"/>
        <v>61</v>
      </c>
      <c r="G68" s="139">
        <v>4.9839999999999997E-3</v>
      </c>
      <c r="H68" s="12">
        <f t="shared" si="5"/>
        <v>0.99501600000000001</v>
      </c>
      <c r="I68" s="28"/>
      <c r="J68" s="12">
        <f t="shared" si="14"/>
        <v>1</v>
      </c>
      <c r="K68" s="12">
        <f t="shared" si="15"/>
        <v>1</v>
      </c>
      <c r="L68" s="13">
        <f t="shared" ca="1" si="10"/>
        <v>0</v>
      </c>
      <c r="M68" s="13">
        <f t="shared" ca="1" si="11"/>
        <v>0</v>
      </c>
      <c r="N68" s="28"/>
      <c r="O68" s="12">
        <f t="shared" si="16"/>
        <v>1</v>
      </c>
      <c r="P68" s="12">
        <f t="shared" si="17"/>
        <v>1</v>
      </c>
      <c r="Q68" s="13">
        <f t="shared" ca="1" si="12"/>
        <v>0</v>
      </c>
      <c r="R68" s="13">
        <f t="shared" ca="1" si="13"/>
        <v>0</v>
      </c>
      <c r="S68" s="28"/>
      <c r="V68" s="15"/>
      <c r="X68" s="132"/>
      <c r="Y68" s="134"/>
      <c r="Z68" s="134"/>
      <c r="AC68" s="135"/>
      <c r="AD68" s="132"/>
    </row>
    <row r="69" spans="2:31" x14ac:dyDescent="0.25">
      <c r="B69" s="15"/>
      <c r="C69" s="15"/>
      <c r="D69" s="15"/>
      <c r="E69" s="28"/>
      <c r="F69" s="10">
        <f t="shared" si="4"/>
        <v>62</v>
      </c>
      <c r="G69" s="139">
        <v>5.6639999999999998E-3</v>
      </c>
      <c r="H69" s="12">
        <f t="shared" si="5"/>
        <v>0.994336</v>
      </c>
      <c r="I69" s="28"/>
      <c r="J69" s="12">
        <f t="shared" si="14"/>
        <v>1</v>
      </c>
      <c r="K69" s="12">
        <f t="shared" si="15"/>
        <v>1</v>
      </c>
      <c r="L69" s="13">
        <f t="shared" ca="1" si="10"/>
        <v>0</v>
      </c>
      <c r="M69" s="13">
        <f t="shared" ca="1" si="11"/>
        <v>0</v>
      </c>
      <c r="N69" s="28"/>
      <c r="O69" s="12">
        <f t="shared" si="16"/>
        <v>1</v>
      </c>
      <c r="P69" s="12">
        <f t="shared" si="17"/>
        <v>1</v>
      </c>
      <c r="Q69" s="13">
        <f t="shared" ca="1" si="12"/>
        <v>0</v>
      </c>
      <c r="R69" s="13">
        <f t="shared" ca="1" si="13"/>
        <v>0</v>
      </c>
      <c r="S69" s="28"/>
      <c r="V69" s="15"/>
      <c r="X69" s="132"/>
      <c r="Y69" s="134"/>
      <c r="Z69" s="134"/>
      <c r="AC69" s="135"/>
      <c r="AD69" s="132"/>
      <c r="AE69" s="136"/>
    </row>
    <row r="70" spans="2:31" x14ac:dyDescent="0.25">
      <c r="B70" s="15"/>
      <c r="C70" s="15"/>
      <c r="D70" s="15"/>
      <c r="E70" s="28"/>
      <c r="F70" s="10">
        <f t="shared" si="4"/>
        <v>63</v>
      </c>
      <c r="G70" s="139">
        <v>6.5770000000000004E-3</v>
      </c>
      <c r="H70" s="12">
        <f t="shared" si="5"/>
        <v>0.99342299999999994</v>
      </c>
      <c r="I70" s="28"/>
      <c r="J70" s="12">
        <f t="shared" si="14"/>
        <v>1</v>
      </c>
      <c r="K70" s="12">
        <f t="shared" si="15"/>
        <v>1</v>
      </c>
      <c r="L70" s="13">
        <f t="shared" ca="1" si="10"/>
        <v>1</v>
      </c>
      <c r="M70" s="13">
        <f t="shared" ca="1" si="11"/>
        <v>0</v>
      </c>
      <c r="N70" s="28"/>
      <c r="O70" s="12">
        <f t="shared" si="16"/>
        <v>1</v>
      </c>
      <c r="P70" s="12">
        <f t="shared" si="17"/>
        <v>1</v>
      </c>
      <c r="Q70" s="13">
        <f t="shared" ca="1" si="12"/>
        <v>0</v>
      </c>
      <c r="R70" s="13">
        <f t="shared" ca="1" si="13"/>
        <v>0</v>
      </c>
      <c r="S70" s="28"/>
      <c r="V70" s="15"/>
      <c r="X70" s="132"/>
      <c r="Y70" s="134"/>
      <c r="Z70" s="134"/>
      <c r="AC70" s="135"/>
      <c r="AD70" s="132"/>
    </row>
    <row r="71" spans="2:31" x14ac:dyDescent="0.25">
      <c r="B71" s="15"/>
      <c r="C71" s="15"/>
      <c r="D71" s="15"/>
      <c r="E71" s="28"/>
      <c r="F71" s="10">
        <f t="shared" si="4"/>
        <v>64</v>
      </c>
      <c r="G71" s="139">
        <v>7.4580000000000002E-3</v>
      </c>
      <c r="H71" s="12">
        <f t="shared" si="5"/>
        <v>0.99254200000000004</v>
      </c>
      <c r="I71" s="28"/>
      <c r="J71" s="12">
        <f t="shared" si="14"/>
        <v>0.99342299999999994</v>
      </c>
      <c r="K71" s="12">
        <f t="shared" si="15"/>
        <v>0.97684868613851705</v>
      </c>
      <c r="L71" s="13">
        <f t="shared" ref="L71:L102" ca="1" si="18">IF($F71&gt;=$L$5,1,0)</f>
        <v>1</v>
      </c>
      <c r="M71" s="13">
        <f t="shared" ref="M71:M102" ca="1" si="19">IF($F71&gt;=$M$6,1,0)</f>
        <v>1</v>
      </c>
      <c r="N71" s="28"/>
      <c r="O71" s="12">
        <f t="shared" si="16"/>
        <v>1</v>
      </c>
      <c r="P71" s="12">
        <f t="shared" si="17"/>
        <v>1</v>
      </c>
      <c r="Q71" s="13">
        <f t="shared" ref="Q71:Q102" ca="1" si="20">IF($F71&gt;=$Q$5,1,0)</f>
        <v>1</v>
      </c>
      <c r="R71" s="13">
        <f t="shared" ref="R71:R102" ca="1" si="21">IF($F71&gt;=$R$6,1,0)</f>
        <v>0</v>
      </c>
      <c r="S71" s="28"/>
      <c r="V71" s="15"/>
      <c r="X71" s="132"/>
      <c r="Y71" s="134"/>
      <c r="Z71" s="134"/>
      <c r="AC71" s="135"/>
      <c r="AD71" s="132"/>
    </row>
    <row r="72" spans="2:31" x14ac:dyDescent="0.25">
      <c r="B72" s="15"/>
      <c r="C72" s="15"/>
      <c r="D72" s="15"/>
      <c r="E72" s="28"/>
      <c r="F72" s="10">
        <f t="shared" ref="F72:F127" si="22">F71+1</f>
        <v>65</v>
      </c>
      <c r="G72" s="139">
        <v>8.4110000000000001E-3</v>
      </c>
      <c r="H72" s="12">
        <f t="shared" ref="H72:H127" si="23">1-G72</f>
        <v>0.99158900000000005</v>
      </c>
      <c r="I72" s="28"/>
      <c r="J72" s="12">
        <f t="shared" ref="J72:J103" si="24">IF($F71&lt;$A$5,1,J71*$H71)</f>
        <v>0.98601405126599995</v>
      </c>
      <c r="K72" s="12">
        <f t="shared" ref="K72:K103" si="25">IF($F71&lt;$A$5,1,K71*IF($F72&gt;($A$5+$H$4),$G$2,$G$1))</f>
        <v>0.95423335561054701</v>
      </c>
      <c r="L72" s="13">
        <f t="shared" ca="1" si="18"/>
        <v>1</v>
      </c>
      <c r="M72" s="13">
        <f t="shared" ca="1" si="19"/>
        <v>1</v>
      </c>
      <c r="N72" s="28"/>
      <c r="O72" s="12">
        <f t="shared" ref="O72:O103" si="26">IF($F71&lt;$A$6,1,O71*$H71)</f>
        <v>0.99254200000000004</v>
      </c>
      <c r="P72" s="12">
        <f t="shared" ref="P72:P103" si="27">IF($F71&lt;$A$6,1,P71*IF($F72&gt;($A$6+$H$4),$G$2,$G$1))</f>
        <v>0.97684868613851705</v>
      </c>
      <c r="Q72" s="13">
        <f t="shared" ca="1" si="20"/>
        <v>1</v>
      </c>
      <c r="R72" s="13">
        <f t="shared" ca="1" si="21"/>
        <v>1</v>
      </c>
      <c r="S72" s="28"/>
      <c r="V72" s="15"/>
      <c r="X72" s="132"/>
      <c r="Y72" s="134"/>
      <c r="Z72" s="134"/>
      <c r="AC72" s="135"/>
      <c r="AD72" s="132"/>
    </row>
    <row r="73" spans="2:31" x14ac:dyDescent="0.25">
      <c r="B73" s="15"/>
      <c r="C73" s="15"/>
      <c r="D73" s="15"/>
      <c r="E73" s="28"/>
      <c r="F73" s="10">
        <f t="shared" si="22"/>
        <v>66</v>
      </c>
      <c r="G73" s="139">
        <v>9.6179999999999998E-3</v>
      </c>
      <c r="H73" s="12">
        <f t="shared" si="23"/>
        <v>0.99038199999999998</v>
      </c>
      <c r="I73" s="28"/>
      <c r="J73" s="12">
        <f t="shared" si="24"/>
        <v>0.97772068708080162</v>
      </c>
      <c r="K73" s="12">
        <f t="shared" si="25"/>
        <v>0.93214159969771115</v>
      </c>
      <c r="L73" s="13">
        <f t="shared" ca="1" si="18"/>
        <v>1</v>
      </c>
      <c r="M73" s="13">
        <f t="shared" ca="1" si="19"/>
        <v>1</v>
      </c>
      <c r="N73" s="28"/>
      <c r="O73" s="12">
        <f t="shared" si="26"/>
        <v>0.98419372923800008</v>
      </c>
      <c r="P73" s="12">
        <f t="shared" si="27"/>
        <v>0.95423335561054701</v>
      </c>
      <c r="Q73" s="13">
        <f t="shared" ca="1" si="20"/>
        <v>1</v>
      </c>
      <c r="R73" s="13">
        <f t="shared" ca="1" si="21"/>
        <v>1</v>
      </c>
      <c r="S73" s="28"/>
      <c r="V73" s="15"/>
      <c r="X73" s="132"/>
      <c r="Y73" s="134"/>
      <c r="Z73" s="134"/>
      <c r="AC73" s="135"/>
      <c r="AD73" s="132"/>
    </row>
    <row r="74" spans="2:31" x14ac:dyDescent="0.25">
      <c r="B74" s="15"/>
      <c r="C74" s="15"/>
      <c r="D74" s="15"/>
      <c r="E74" s="28"/>
      <c r="F74" s="10">
        <f t="shared" si="22"/>
        <v>67</v>
      </c>
      <c r="G74" s="139">
        <v>1.0681E-2</v>
      </c>
      <c r="H74" s="12">
        <f t="shared" si="23"/>
        <v>0.98931899999999995</v>
      </c>
      <c r="I74" s="28"/>
      <c r="J74" s="12">
        <f t="shared" si="24"/>
        <v>0.96831696951245849</v>
      </c>
      <c r="K74" s="12">
        <f t="shared" si="25"/>
        <v>0.91056129695976462</v>
      </c>
      <c r="L74" s="13">
        <f t="shared" ca="1" si="18"/>
        <v>1</v>
      </c>
      <c r="M74" s="13">
        <f t="shared" ca="1" si="19"/>
        <v>1</v>
      </c>
      <c r="N74" s="28"/>
      <c r="O74" s="12">
        <f t="shared" si="26"/>
        <v>0.97472775395018896</v>
      </c>
      <c r="P74" s="12">
        <f t="shared" si="27"/>
        <v>0.93214159969771115</v>
      </c>
      <c r="Q74" s="13">
        <f t="shared" ca="1" si="20"/>
        <v>1</v>
      </c>
      <c r="R74" s="13">
        <f t="shared" ca="1" si="21"/>
        <v>1</v>
      </c>
      <c r="S74" s="28"/>
      <c r="V74" s="15"/>
      <c r="X74" s="132"/>
      <c r="Y74" s="134"/>
      <c r="Z74" s="134"/>
      <c r="AC74" s="135"/>
      <c r="AD74" s="132"/>
    </row>
    <row r="75" spans="2:31" x14ac:dyDescent="0.25">
      <c r="B75" s="15"/>
      <c r="C75" s="15"/>
      <c r="D75" s="15"/>
      <c r="E75" s="28"/>
      <c r="F75" s="10">
        <f t="shared" si="22"/>
        <v>68</v>
      </c>
      <c r="G75" s="139">
        <v>1.1476E-2</v>
      </c>
      <c r="H75" s="12">
        <f t="shared" si="23"/>
        <v>0.98852399999999996</v>
      </c>
      <c r="I75" s="28"/>
      <c r="J75" s="12">
        <f t="shared" si="24"/>
        <v>0.95797437596109591</v>
      </c>
      <c r="K75" s="12">
        <f t="shared" si="25"/>
        <v>0.88948060658373018</v>
      </c>
      <c r="L75" s="13">
        <f t="shared" ca="1" si="18"/>
        <v>1</v>
      </c>
      <c r="M75" s="13">
        <f t="shared" ca="1" si="19"/>
        <v>1</v>
      </c>
      <c r="N75" s="28"/>
      <c r="O75" s="12">
        <f t="shared" si="26"/>
        <v>0.96431668681024696</v>
      </c>
      <c r="P75" s="12">
        <f t="shared" si="27"/>
        <v>0.91056129695976462</v>
      </c>
      <c r="Q75" s="13">
        <f t="shared" ca="1" si="20"/>
        <v>1</v>
      </c>
      <c r="R75" s="13">
        <f t="shared" ca="1" si="21"/>
        <v>1</v>
      </c>
      <c r="S75" s="28"/>
      <c r="V75" s="15"/>
      <c r="X75" s="132"/>
      <c r="Y75" s="134"/>
      <c r="Z75" s="134"/>
      <c r="AC75" s="135"/>
      <c r="AD75" s="132"/>
    </row>
    <row r="76" spans="2:31" x14ac:dyDescent="0.25">
      <c r="B76" s="15"/>
      <c r="C76" s="15"/>
      <c r="D76" s="15"/>
      <c r="E76" s="28"/>
      <c r="F76" s="10">
        <f t="shared" si="22"/>
        <v>69</v>
      </c>
      <c r="G76" s="139">
        <v>1.2484E-2</v>
      </c>
      <c r="H76" s="12">
        <f t="shared" si="23"/>
        <v>0.98751599999999995</v>
      </c>
      <c r="I76" s="28"/>
      <c r="J76" s="12">
        <f t="shared" si="24"/>
        <v>0.94698066202256637</v>
      </c>
      <c r="K76" s="12">
        <f t="shared" si="25"/>
        <v>0.86888796188700801</v>
      </c>
      <c r="L76" s="13">
        <f t="shared" ca="1" si="18"/>
        <v>1</v>
      </c>
      <c r="M76" s="13">
        <f t="shared" ca="1" si="19"/>
        <v>1</v>
      </c>
      <c r="N76" s="28"/>
      <c r="O76" s="12">
        <f t="shared" si="26"/>
        <v>0.9532501885124125</v>
      </c>
      <c r="P76" s="12">
        <f t="shared" si="27"/>
        <v>0.88948060658373018</v>
      </c>
      <c r="Q76" s="13">
        <f t="shared" ca="1" si="20"/>
        <v>1</v>
      </c>
      <c r="R76" s="13">
        <f t="shared" ca="1" si="21"/>
        <v>1</v>
      </c>
      <c r="S76" s="28"/>
      <c r="V76" s="15"/>
      <c r="X76" s="132"/>
      <c r="Y76" s="134"/>
      <c r="Z76" s="134"/>
      <c r="AC76" s="135"/>
      <c r="AD76" s="132"/>
    </row>
    <row r="77" spans="2:31" x14ac:dyDescent="0.25">
      <c r="B77" s="15"/>
      <c r="C77" s="15"/>
      <c r="D77" s="15"/>
      <c r="E77" s="28"/>
      <c r="F77" s="10">
        <f t="shared" si="22"/>
        <v>70</v>
      </c>
      <c r="G77" s="139">
        <v>1.3285999999999999E-2</v>
      </c>
      <c r="H77" s="12">
        <f t="shared" si="23"/>
        <v>0.98671399999999998</v>
      </c>
      <c r="I77" s="28"/>
      <c r="J77" s="12">
        <f t="shared" si="24"/>
        <v>0.93515855543787663</v>
      </c>
      <c r="K77" s="12">
        <f t="shared" si="25"/>
        <v>0.84877206397089766</v>
      </c>
      <c r="L77" s="13">
        <f t="shared" ca="1" si="18"/>
        <v>1</v>
      </c>
      <c r="M77" s="13">
        <f t="shared" ca="1" si="19"/>
        <v>1</v>
      </c>
      <c r="N77" s="28"/>
      <c r="O77" s="12">
        <f t="shared" si="26"/>
        <v>0.94134981315902344</v>
      </c>
      <c r="P77" s="12">
        <f t="shared" si="27"/>
        <v>0.86888796188700801</v>
      </c>
      <c r="Q77" s="13">
        <f t="shared" ca="1" si="20"/>
        <v>1</v>
      </c>
      <c r="R77" s="13">
        <f t="shared" ca="1" si="21"/>
        <v>1</v>
      </c>
      <c r="S77" s="28"/>
      <c r="V77" s="15"/>
      <c r="X77" s="132"/>
      <c r="Y77" s="134"/>
      <c r="Z77" s="134"/>
      <c r="AC77" s="135"/>
      <c r="AD77" s="132"/>
    </row>
    <row r="78" spans="2:31" x14ac:dyDescent="0.25">
      <c r="B78" s="15"/>
      <c r="C78" s="15"/>
      <c r="D78" s="15"/>
      <c r="E78" s="28"/>
      <c r="F78" s="10">
        <f t="shared" si="22"/>
        <v>71</v>
      </c>
      <c r="G78" s="139">
        <v>1.4253E-2</v>
      </c>
      <c r="H78" s="12">
        <f t="shared" si="23"/>
        <v>0.98574700000000004</v>
      </c>
      <c r="I78" s="28"/>
      <c r="J78" s="12">
        <f t="shared" si="24"/>
        <v>0.92273403887032901</v>
      </c>
      <c r="K78" s="12">
        <f t="shared" si="25"/>
        <v>0.82912187552104877</v>
      </c>
      <c r="L78" s="13">
        <f t="shared" ca="1" si="18"/>
        <v>1</v>
      </c>
      <c r="M78" s="13">
        <f t="shared" ca="1" si="19"/>
        <v>1</v>
      </c>
      <c r="N78" s="28"/>
      <c r="O78" s="12">
        <f t="shared" si="26"/>
        <v>0.92884303954139269</v>
      </c>
      <c r="P78" s="12">
        <f t="shared" si="27"/>
        <v>0.84877206397089766</v>
      </c>
      <c r="Q78" s="13">
        <f t="shared" ca="1" si="20"/>
        <v>1</v>
      </c>
      <c r="R78" s="13">
        <f t="shared" ca="1" si="21"/>
        <v>1</v>
      </c>
      <c r="S78" s="28"/>
      <c r="V78" s="15"/>
      <c r="X78" s="132"/>
      <c r="Y78" s="134"/>
      <c r="Z78" s="134"/>
      <c r="AC78" s="135"/>
      <c r="AD78" s="132"/>
    </row>
    <row r="79" spans="2:31" x14ac:dyDescent="0.25">
      <c r="B79" s="15"/>
      <c r="C79" s="15"/>
      <c r="D79" s="15"/>
      <c r="E79" s="28"/>
      <c r="F79" s="10">
        <f t="shared" si="22"/>
        <v>72</v>
      </c>
      <c r="G79" s="139">
        <v>1.5682999999999999E-2</v>
      </c>
      <c r="H79" s="12">
        <f t="shared" si="23"/>
        <v>0.984317</v>
      </c>
      <c r="I79" s="28"/>
      <c r="J79" s="12">
        <f t="shared" si="24"/>
        <v>0.90958231061431027</v>
      </c>
      <c r="K79" s="12">
        <f t="shared" si="25"/>
        <v>0.80992661475143957</v>
      </c>
      <c r="L79" s="13">
        <f t="shared" ca="1" si="18"/>
        <v>1</v>
      </c>
      <c r="M79" s="13">
        <f t="shared" ca="1" si="19"/>
        <v>1</v>
      </c>
      <c r="N79" s="28"/>
      <c r="O79" s="12">
        <f t="shared" si="26"/>
        <v>0.91560423969880922</v>
      </c>
      <c r="P79" s="12">
        <f t="shared" si="27"/>
        <v>0.82912187552104877</v>
      </c>
      <c r="Q79" s="13">
        <f t="shared" ca="1" si="20"/>
        <v>1</v>
      </c>
      <c r="R79" s="13">
        <f t="shared" ca="1" si="21"/>
        <v>1</v>
      </c>
      <c r="S79" s="28"/>
      <c r="V79" s="15"/>
      <c r="X79" s="132"/>
      <c r="Y79" s="134"/>
      <c r="Z79" s="134"/>
      <c r="AC79" s="135"/>
      <c r="AD79" s="132"/>
    </row>
    <row r="80" spans="2:31" x14ac:dyDescent="0.25">
      <c r="B80" s="15"/>
      <c r="C80" s="15"/>
      <c r="D80" s="15"/>
      <c r="E80" s="28"/>
      <c r="F80" s="10">
        <f t="shared" si="22"/>
        <v>73</v>
      </c>
      <c r="G80" s="139">
        <v>1.6997000000000002E-2</v>
      </c>
      <c r="H80" s="12">
        <f t="shared" si="23"/>
        <v>0.98300299999999996</v>
      </c>
      <c r="I80" s="28"/>
      <c r="J80" s="12">
        <f t="shared" si="24"/>
        <v>0.89531733123694601</v>
      </c>
      <c r="K80" s="12">
        <f t="shared" si="25"/>
        <v>0.79117574948856062</v>
      </c>
      <c r="L80" s="13">
        <f t="shared" ca="1" si="18"/>
        <v>1</v>
      </c>
      <c r="M80" s="13">
        <f t="shared" ca="1" si="19"/>
        <v>1</v>
      </c>
      <c r="N80" s="28"/>
      <c r="O80" s="12">
        <f t="shared" si="26"/>
        <v>0.90124481840761284</v>
      </c>
      <c r="P80" s="12">
        <f t="shared" si="27"/>
        <v>0.80992661475143957</v>
      </c>
      <c r="Q80" s="13">
        <f t="shared" ca="1" si="20"/>
        <v>1</v>
      </c>
      <c r="R80" s="13">
        <f t="shared" ca="1" si="21"/>
        <v>1</v>
      </c>
      <c r="S80" s="28"/>
      <c r="V80" s="15"/>
      <c r="X80" s="132"/>
      <c r="Y80" s="134"/>
      <c r="Z80" s="134"/>
      <c r="AC80" s="135"/>
      <c r="AD80" s="132"/>
    </row>
    <row r="81" spans="2:30" x14ac:dyDescent="0.25">
      <c r="B81" s="15"/>
      <c r="C81" s="15"/>
      <c r="D81" s="15"/>
      <c r="E81" s="28"/>
      <c r="F81" s="10">
        <f t="shared" si="22"/>
        <v>74</v>
      </c>
      <c r="G81" s="139">
        <v>1.8699E-2</v>
      </c>
      <c r="H81" s="12">
        <f t="shared" si="23"/>
        <v>0.98130099999999998</v>
      </c>
      <c r="I81" s="28"/>
      <c r="J81" s="12">
        <f t="shared" si="24"/>
        <v>0.88009962255791163</v>
      </c>
      <c r="K81" s="12">
        <f t="shared" si="25"/>
        <v>0.77285899139255698</v>
      </c>
      <c r="L81" s="13">
        <f t="shared" ca="1" si="18"/>
        <v>1</v>
      </c>
      <c r="M81" s="13">
        <f t="shared" ca="1" si="19"/>
        <v>1</v>
      </c>
      <c r="N81" s="28"/>
      <c r="O81" s="12">
        <f t="shared" si="26"/>
        <v>0.88592636022913862</v>
      </c>
      <c r="P81" s="12">
        <f t="shared" si="27"/>
        <v>0.79117574948856062</v>
      </c>
      <c r="Q81" s="13">
        <f t="shared" ca="1" si="20"/>
        <v>1</v>
      </c>
      <c r="R81" s="13">
        <f t="shared" ca="1" si="21"/>
        <v>1</v>
      </c>
      <c r="S81" s="28"/>
      <c r="V81" s="15"/>
      <c r="X81" s="132"/>
      <c r="Y81" s="134"/>
      <c r="Z81" s="134"/>
      <c r="AC81" s="135"/>
      <c r="AD81" s="132"/>
    </row>
    <row r="82" spans="2:30" x14ac:dyDescent="0.25">
      <c r="B82" s="15"/>
      <c r="C82" s="15"/>
      <c r="D82" s="15"/>
      <c r="E82" s="28"/>
      <c r="F82" s="10">
        <f t="shared" si="22"/>
        <v>75</v>
      </c>
      <c r="G82" s="139">
        <v>2.0697E-2</v>
      </c>
      <c r="H82" s="12">
        <f t="shared" si="23"/>
        <v>0.97930300000000003</v>
      </c>
      <c r="I82" s="28"/>
      <c r="J82" s="12">
        <f t="shared" si="24"/>
        <v>0.86364263971570121</v>
      </c>
      <c r="K82" s="12">
        <f t="shared" si="25"/>
        <v>0.75496629031215878</v>
      </c>
      <c r="L82" s="13">
        <f t="shared" ca="1" si="18"/>
        <v>1</v>
      </c>
      <c r="M82" s="13">
        <f t="shared" ca="1" si="19"/>
        <v>1</v>
      </c>
      <c r="N82" s="28"/>
      <c r="O82" s="12">
        <f t="shared" si="26"/>
        <v>0.86936042321921392</v>
      </c>
      <c r="P82" s="12">
        <f t="shared" si="27"/>
        <v>0.77285899139255698</v>
      </c>
      <c r="Q82" s="13">
        <f t="shared" ca="1" si="20"/>
        <v>1</v>
      </c>
      <c r="R82" s="13">
        <f t="shared" ca="1" si="21"/>
        <v>1</v>
      </c>
      <c r="S82" s="28"/>
      <c r="V82" s="15"/>
      <c r="X82" s="132"/>
      <c r="Y82" s="134"/>
      <c r="Z82" s="134"/>
      <c r="AC82" s="135"/>
      <c r="AD82" s="132"/>
    </row>
    <row r="83" spans="2:30" x14ac:dyDescent="0.25">
      <c r="B83" s="15"/>
      <c r="C83" s="15"/>
      <c r="D83" s="15"/>
      <c r="E83" s="28"/>
      <c r="F83" s="10">
        <f t="shared" si="22"/>
        <v>76</v>
      </c>
      <c r="G83" s="139">
        <v>2.2890000000000001E-2</v>
      </c>
      <c r="H83" s="12">
        <f t="shared" si="23"/>
        <v>0.97711000000000003</v>
      </c>
      <c r="I83" s="28"/>
      <c r="J83" s="12">
        <f t="shared" si="24"/>
        <v>0.84576782800150541</v>
      </c>
      <c r="K83" s="12">
        <f t="shared" si="25"/>
        <v>0.7374878287703025</v>
      </c>
      <c r="L83" s="13">
        <f t="shared" ca="1" si="18"/>
        <v>1</v>
      </c>
      <c r="M83" s="13">
        <f t="shared" ca="1" si="19"/>
        <v>1</v>
      </c>
      <c r="N83" s="28"/>
      <c r="O83" s="12">
        <f t="shared" si="26"/>
        <v>0.85136727053984584</v>
      </c>
      <c r="P83" s="12">
        <f t="shared" si="27"/>
        <v>0.75496629031215878</v>
      </c>
      <c r="Q83" s="13">
        <f t="shared" ca="1" si="20"/>
        <v>1</v>
      </c>
      <c r="R83" s="13">
        <f t="shared" ca="1" si="21"/>
        <v>1</v>
      </c>
      <c r="S83" s="28"/>
      <c r="V83" s="15"/>
      <c r="X83" s="132"/>
      <c r="Y83" s="134"/>
      <c r="Z83" s="134"/>
      <c r="AC83" s="135"/>
      <c r="AD83" s="132"/>
    </row>
    <row r="84" spans="2:30" x14ac:dyDescent="0.25">
      <c r="B84" s="15"/>
      <c r="C84" s="15"/>
      <c r="D84" s="15"/>
      <c r="E84" s="28"/>
      <c r="F84" s="10">
        <f t="shared" si="22"/>
        <v>77</v>
      </c>
      <c r="G84" s="139">
        <v>2.6447999999999999E-2</v>
      </c>
      <c r="H84" s="12">
        <f t="shared" si="23"/>
        <v>0.97355199999999997</v>
      </c>
      <c r="I84" s="28"/>
      <c r="J84" s="12">
        <f t="shared" si="24"/>
        <v>0.82640820241855095</v>
      </c>
      <c r="K84" s="12">
        <f t="shared" si="25"/>
        <v>0.72041401657741766</v>
      </c>
      <c r="L84" s="13">
        <f t="shared" ca="1" si="18"/>
        <v>1</v>
      </c>
      <c r="M84" s="13">
        <f t="shared" ca="1" si="19"/>
        <v>1</v>
      </c>
      <c r="N84" s="28"/>
      <c r="O84" s="12">
        <f t="shared" si="26"/>
        <v>0.83187947371718884</v>
      </c>
      <c r="P84" s="12">
        <f t="shared" si="27"/>
        <v>0.7374878287703025</v>
      </c>
      <c r="Q84" s="13">
        <f t="shared" ca="1" si="20"/>
        <v>1</v>
      </c>
      <c r="R84" s="13">
        <f t="shared" ca="1" si="21"/>
        <v>1</v>
      </c>
      <c r="S84" s="28"/>
      <c r="V84" s="15"/>
      <c r="X84" s="132"/>
      <c r="Y84" s="134"/>
      <c r="Z84" s="134"/>
      <c r="AC84" s="135"/>
      <c r="AD84" s="132"/>
    </row>
    <row r="85" spans="2:30" x14ac:dyDescent="0.25">
      <c r="B85" s="15"/>
      <c r="C85" s="15"/>
      <c r="D85" s="15"/>
      <c r="E85" s="28"/>
      <c r="F85" s="10">
        <f t="shared" si="22"/>
        <v>78</v>
      </c>
      <c r="G85" s="139">
        <v>3.0124999999999999E-2</v>
      </c>
      <c r="H85" s="12">
        <f t="shared" si="23"/>
        <v>0.96987500000000004</v>
      </c>
      <c r="I85" s="28"/>
      <c r="J85" s="12">
        <f t="shared" si="24"/>
        <v>0.80455135828098512</v>
      </c>
      <c r="K85" s="12">
        <f t="shared" si="25"/>
        <v>0.70373548556942234</v>
      </c>
      <c r="L85" s="13">
        <f t="shared" ca="1" si="18"/>
        <v>1</v>
      </c>
      <c r="M85" s="13">
        <f t="shared" ca="1" si="19"/>
        <v>1</v>
      </c>
      <c r="N85" s="28"/>
      <c r="O85" s="12">
        <f t="shared" si="26"/>
        <v>0.80987792539631664</v>
      </c>
      <c r="P85" s="12">
        <f t="shared" si="27"/>
        <v>0.72041401657741766</v>
      </c>
      <c r="Q85" s="13">
        <f t="shared" ca="1" si="20"/>
        <v>1</v>
      </c>
      <c r="R85" s="13">
        <f t="shared" ca="1" si="21"/>
        <v>1</v>
      </c>
      <c r="S85" s="28"/>
      <c r="V85" s="15"/>
      <c r="X85" s="132"/>
      <c r="Y85" s="134"/>
      <c r="Z85" s="134"/>
      <c r="AC85" s="135"/>
      <c r="AD85" s="132"/>
    </row>
    <row r="86" spans="2:30" x14ac:dyDescent="0.25">
      <c r="B86" s="15"/>
      <c r="C86" s="15"/>
      <c r="D86" s="15"/>
      <c r="E86" s="28"/>
      <c r="F86" s="10">
        <f t="shared" si="22"/>
        <v>79</v>
      </c>
      <c r="G86" s="139">
        <v>3.4285000000000003E-2</v>
      </c>
      <c r="H86" s="12">
        <f t="shared" si="23"/>
        <v>0.96571499999999999</v>
      </c>
      <c r="I86" s="28"/>
      <c r="J86" s="12">
        <f t="shared" si="24"/>
        <v>0.78031424861277043</v>
      </c>
      <c r="K86" s="12">
        <f t="shared" si="25"/>
        <v>0.68744308446754154</v>
      </c>
      <c r="L86" s="13">
        <f t="shared" ca="1" si="18"/>
        <v>1</v>
      </c>
      <c r="M86" s="13">
        <f t="shared" ca="1" si="19"/>
        <v>1</v>
      </c>
      <c r="N86" s="28"/>
      <c r="O86" s="12">
        <f t="shared" si="26"/>
        <v>0.78548035289375262</v>
      </c>
      <c r="P86" s="12">
        <f t="shared" si="27"/>
        <v>0.70373548556942234</v>
      </c>
      <c r="Q86" s="13">
        <f t="shared" ca="1" si="20"/>
        <v>1</v>
      </c>
      <c r="R86" s="13">
        <f t="shared" ca="1" si="21"/>
        <v>1</v>
      </c>
      <c r="S86" s="28"/>
      <c r="V86" s="15"/>
      <c r="X86" s="132"/>
      <c r="Y86" s="134"/>
      <c r="Z86" s="134"/>
      <c r="AC86" s="135"/>
      <c r="AD86" s="132"/>
    </row>
    <row r="87" spans="2:30" x14ac:dyDescent="0.25">
      <c r="B87" s="15"/>
      <c r="C87" s="15"/>
      <c r="D87" s="15"/>
      <c r="E87" s="28"/>
      <c r="F87" s="10">
        <f t="shared" si="22"/>
        <v>80</v>
      </c>
      <c r="G87" s="139">
        <v>3.8981000000000002E-2</v>
      </c>
      <c r="H87" s="12">
        <f t="shared" si="23"/>
        <v>0.96101899999999996</v>
      </c>
      <c r="I87" s="28"/>
      <c r="J87" s="12">
        <f t="shared" si="24"/>
        <v>0.75356117459908156</v>
      </c>
      <c r="K87" s="12">
        <f t="shared" si="25"/>
        <v>0.67152787385712753</v>
      </c>
      <c r="L87" s="13">
        <f t="shared" ca="1" si="18"/>
        <v>1</v>
      </c>
      <c r="M87" s="13">
        <f t="shared" ca="1" si="19"/>
        <v>1</v>
      </c>
      <c r="N87" s="28"/>
      <c r="O87" s="12">
        <f t="shared" si="26"/>
        <v>0.75855015899479028</v>
      </c>
      <c r="P87" s="12">
        <f t="shared" si="27"/>
        <v>0.68744308446754154</v>
      </c>
      <c r="Q87" s="13">
        <f t="shared" ca="1" si="20"/>
        <v>1</v>
      </c>
      <c r="R87" s="13">
        <f t="shared" ca="1" si="21"/>
        <v>1</v>
      </c>
      <c r="S87" s="28"/>
      <c r="V87" s="15"/>
      <c r="X87" s="132"/>
      <c r="Y87" s="134"/>
      <c r="Z87" s="134"/>
      <c r="AC87" s="135"/>
      <c r="AD87" s="132"/>
    </row>
    <row r="88" spans="2:30" x14ac:dyDescent="0.25">
      <c r="B88" s="15"/>
      <c r="C88" s="15"/>
      <c r="D88" s="15"/>
      <c r="E88" s="28"/>
      <c r="F88" s="10">
        <f t="shared" si="22"/>
        <v>81</v>
      </c>
      <c r="G88" s="139">
        <v>4.4257999999999999E-2</v>
      </c>
      <c r="H88" s="12">
        <f t="shared" si="23"/>
        <v>0.95574199999999998</v>
      </c>
      <c r="I88" s="28"/>
      <c r="J88" s="12">
        <f t="shared" si="24"/>
        <v>0.7241866064520347</v>
      </c>
      <c r="K88" s="12">
        <f t="shared" si="25"/>
        <v>0.6559811212827269</v>
      </c>
      <c r="L88" s="13">
        <f t="shared" ca="1" si="18"/>
        <v>1</v>
      </c>
      <c r="M88" s="13">
        <f t="shared" ca="1" si="19"/>
        <v>1</v>
      </c>
      <c r="N88" s="28"/>
      <c r="O88" s="12">
        <f t="shared" si="26"/>
        <v>0.72898111524701437</v>
      </c>
      <c r="P88" s="12">
        <f t="shared" si="27"/>
        <v>0.67152787385712753</v>
      </c>
      <c r="Q88" s="13">
        <f t="shared" ca="1" si="20"/>
        <v>1</v>
      </c>
      <c r="R88" s="13">
        <f t="shared" ca="1" si="21"/>
        <v>1</v>
      </c>
      <c r="S88" s="28"/>
      <c r="V88" s="15"/>
      <c r="X88" s="132"/>
      <c r="Y88" s="134"/>
      <c r="Z88" s="134"/>
      <c r="AC88" s="135"/>
      <c r="AD88" s="132"/>
    </row>
    <row r="89" spans="2:30" x14ac:dyDescent="0.25">
      <c r="B89" s="15"/>
      <c r="C89" s="15"/>
      <c r="D89" s="15"/>
      <c r="E89" s="28"/>
      <c r="F89" s="10">
        <f t="shared" si="22"/>
        <v>82</v>
      </c>
      <c r="G89" s="139">
        <v>5.0162999999999999E-2</v>
      </c>
      <c r="H89" s="12">
        <f t="shared" si="23"/>
        <v>0.94983700000000004</v>
      </c>
      <c r="I89" s="28"/>
      <c r="J89" s="12">
        <f t="shared" si="24"/>
        <v>0.69213555562368057</v>
      </c>
      <c r="K89" s="12">
        <f t="shared" si="25"/>
        <v>0.64079429645670294</v>
      </c>
      <c r="L89" s="13">
        <f t="shared" ca="1" si="18"/>
        <v>1</v>
      </c>
      <c r="M89" s="13">
        <f t="shared" ca="1" si="19"/>
        <v>1</v>
      </c>
      <c r="N89" s="28"/>
      <c r="O89" s="12">
        <f t="shared" si="26"/>
        <v>0.69671786904841204</v>
      </c>
      <c r="P89" s="12">
        <f t="shared" si="27"/>
        <v>0.6559811212827269</v>
      </c>
      <c r="Q89" s="13">
        <f t="shared" ca="1" si="20"/>
        <v>1</v>
      </c>
      <c r="R89" s="13">
        <f t="shared" ca="1" si="21"/>
        <v>1</v>
      </c>
      <c r="S89" s="28"/>
      <c r="V89" s="15"/>
      <c r="X89" s="132"/>
      <c r="Y89" s="134"/>
      <c r="Z89" s="134"/>
      <c r="AC89" s="135"/>
      <c r="AD89" s="132"/>
    </row>
    <row r="90" spans="2:30" x14ac:dyDescent="0.25">
      <c r="B90" s="15"/>
      <c r="C90" s="15"/>
      <c r="D90" s="15"/>
      <c r="E90" s="28"/>
      <c r="F90" s="10">
        <f t="shared" si="22"/>
        <v>83</v>
      </c>
      <c r="G90" s="139">
        <v>5.5275999999999999E-2</v>
      </c>
      <c r="H90" s="12">
        <f t="shared" si="23"/>
        <v>0.94472400000000001</v>
      </c>
      <c r="I90" s="28"/>
      <c r="J90" s="12">
        <f t="shared" si="24"/>
        <v>0.6574159597469299</v>
      </c>
      <c r="K90" s="12">
        <f t="shared" si="25"/>
        <v>0.62595906657878564</v>
      </c>
      <c r="L90" s="13">
        <f t="shared" ca="1" si="18"/>
        <v>1</v>
      </c>
      <c r="M90" s="13">
        <f t="shared" ca="1" si="19"/>
        <v>1</v>
      </c>
      <c r="N90" s="28"/>
      <c r="O90" s="12">
        <f t="shared" si="26"/>
        <v>0.66176841058333657</v>
      </c>
      <c r="P90" s="12">
        <f t="shared" si="27"/>
        <v>0.64079429645670294</v>
      </c>
      <c r="Q90" s="13">
        <f t="shared" ca="1" si="20"/>
        <v>1</v>
      </c>
      <c r="R90" s="13">
        <f t="shared" ca="1" si="21"/>
        <v>1</v>
      </c>
      <c r="S90" s="28"/>
      <c r="V90" s="15"/>
      <c r="X90" s="132"/>
      <c r="Y90" s="134"/>
      <c r="Z90" s="134"/>
      <c r="AC90" s="135"/>
      <c r="AD90" s="132"/>
    </row>
    <row r="91" spans="2:30" x14ac:dyDescent="0.25">
      <c r="B91" s="15"/>
      <c r="C91" s="15"/>
      <c r="D91" s="15"/>
      <c r="E91" s="28"/>
      <c r="F91" s="10">
        <f t="shared" si="22"/>
        <v>84</v>
      </c>
      <c r="G91" s="139">
        <v>6.1996000000000002E-2</v>
      </c>
      <c r="H91" s="12">
        <f t="shared" si="23"/>
        <v>0.93800399999999995</v>
      </c>
      <c r="I91" s="28"/>
      <c r="J91" s="12">
        <f t="shared" si="24"/>
        <v>0.62107663515595857</v>
      </c>
      <c r="K91" s="12">
        <f t="shared" si="25"/>
        <v>0.61350491676838736</v>
      </c>
      <c r="L91" s="13">
        <f t="shared" ca="1" si="18"/>
        <v>1</v>
      </c>
      <c r="M91" s="13">
        <f t="shared" ca="1" si="19"/>
        <v>1</v>
      </c>
      <c r="N91" s="28"/>
      <c r="O91" s="12">
        <f t="shared" si="26"/>
        <v>0.62518849991993208</v>
      </c>
      <c r="P91" s="12">
        <f t="shared" si="27"/>
        <v>0.62595906657878564</v>
      </c>
      <c r="Q91" s="13">
        <f t="shared" ca="1" si="20"/>
        <v>1</v>
      </c>
      <c r="R91" s="13">
        <f t="shared" ca="1" si="21"/>
        <v>1</v>
      </c>
      <c r="S91" s="28"/>
      <c r="V91" s="15"/>
      <c r="X91" s="132"/>
      <c r="Y91" s="134"/>
      <c r="Z91" s="134"/>
      <c r="AC91" s="135"/>
      <c r="AD91" s="132"/>
    </row>
    <row r="92" spans="2:30" x14ac:dyDescent="0.25">
      <c r="B92" s="15"/>
      <c r="C92" s="15"/>
      <c r="D92" s="15"/>
      <c r="E92" s="28"/>
      <c r="F92" s="10">
        <f t="shared" si="22"/>
        <v>85</v>
      </c>
      <c r="G92" s="139">
        <v>6.9004999999999997E-2</v>
      </c>
      <c r="H92" s="12">
        <f t="shared" si="23"/>
        <v>0.93099500000000002</v>
      </c>
      <c r="I92" s="28"/>
      <c r="J92" s="12">
        <f t="shared" si="24"/>
        <v>0.58257236808282975</v>
      </c>
      <c r="K92" s="12">
        <f t="shared" si="25"/>
        <v>0.60129855607996407</v>
      </c>
      <c r="L92" s="13">
        <f t="shared" ca="1" si="18"/>
        <v>1</v>
      </c>
      <c r="M92" s="13">
        <f t="shared" ca="1" si="19"/>
        <v>1</v>
      </c>
      <c r="N92" s="28"/>
      <c r="O92" s="12">
        <f t="shared" si="26"/>
        <v>0.58642931367889595</v>
      </c>
      <c r="P92" s="12">
        <f t="shared" si="27"/>
        <v>0.61350491676838736</v>
      </c>
      <c r="Q92" s="13">
        <f t="shared" ca="1" si="20"/>
        <v>1</v>
      </c>
      <c r="R92" s="13">
        <f t="shared" ca="1" si="21"/>
        <v>1</v>
      </c>
      <c r="S92" s="28"/>
      <c r="V92" s="15"/>
      <c r="X92" s="132"/>
      <c r="Y92" s="134"/>
      <c r="Z92" s="134"/>
      <c r="AC92" s="135"/>
      <c r="AD92" s="132"/>
    </row>
    <row r="93" spans="2:30" x14ac:dyDescent="0.25">
      <c r="B93" s="15"/>
      <c r="C93" s="15"/>
      <c r="D93" s="15"/>
      <c r="E93" s="28"/>
      <c r="F93" s="10">
        <f t="shared" si="22"/>
        <v>86</v>
      </c>
      <c r="G93" s="139">
        <v>7.7035999999999993E-2</v>
      </c>
      <c r="H93" s="12">
        <f t="shared" si="23"/>
        <v>0.92296400000000001</v>
      </c>
      <c r="I93" s="28"/>
      <c r="J93" s="12">
        <f t="shared" si="24"/>
        <v>0.54237196182327407</v>
      </c>
      <c r="K93" s="12">
        <f t="shared" si="25"/>
        <v>0.58933505447413903</v>
      </c>
      <c r="L93" s="13">
        <f t="shared" ca="1" si="18"/>
        <v>1</v>
      </c>
      <c r="M93" s="13">
        <f t="shared" ca="1" si="19"/>
        <v>1</v>
      </c>
      <c r="N93" s="28"/>
      <c r="O93" s="12">
        <f t="shared" si="26"/>
        <v>0.54596275888848378</v>
      </c>
      <c r="P93" s="12">
        <f t="shared" si="27"/>
        <v>0.60129855607996407</v>
      </c>
      <c r="Q93" s="13">
        <f t="shared" ca="1" si="20"/>
        <v>1</v>
      </c>
      <c r="R93" s="13">
        <f t="shared" ca="1" si="21"/>
        <v>1</v>
      </c>
      <c r="S93" s="28"/>
      <c r="V93" s="15"/>
      <c r="X93" s="132"/>
      <c r="Y93" s="134"/>
      <c r="Z93" s="134"/>
      <c r="AC93" s="135"/>
      <c r="AD93" s="132"/>
    </row>
    <row r="94" spans="2:30" x14ac:dyDescent="0.25">
      <c r="B94" s="15"/>
      <c r="C94" s="15"/>
      <c r="D94" s="15"/>
      <c r="E94" s="28"/>
      <c r="F94" s="10">
        <f t="shared" si="22"/>
        <v>87</v>
      </c>
      <c r="G94" s="139">
        <v>8.8267999999999999E-2</v>
      </c>
      <c r="H94" s="12">
        <f t="shared" si="23"/>
        <v>0.91173199999999999</v>
      </c>
      <c r="I94" s="28"/>
      <c r="J94" s="12">
        <f t="shared" si="24"/>
        <v>0.50058979537225634</v>
      </c>
      <c r="K94" s="12">
        <f t="shared" si="25"/>
        <v>0.57760958000013629</v>
      </c>
      <c r="L94" s="13">
        <f t="shared" ca="1" si="18"/>
        <v>1</v>
      </c>
      <c r="M94" s="13">
        <f t="shared" ca="1" si="19"/>
        <v>1</v>
      </c>
      <c r="N94" s="28"/>
      <c r="O94" s="12">
        <f t="shared" si="26"/>
        <v>0.50390397179475055</v>
      </c>
      <c r="P94" s="12">
        <f t="shared" si="27"/>
        <v>0.58933505447413903</v>
      </c>
      <c r="Q94" s="13">
        <f t="shared" ca="1" si="20"/>
        <v>1</v>
      </c>
      <c r="R94" s="13">
        <f t="shared" ca="1" si="21"/>
        <v>1</v>
      </c>
      <c r="S94" s="28"/>
      <c r="V94" s="15"/>
      <c r="X94" s="132"/>
      <c r="Y94" s="134"/>
      <c r="Z94" s="134"/>
      <c r="AC94" s="135"/>
      <c r="AD94" s="132"/>
    </row>
    <row r="95" spans="2:30" x14ac:dyDescent="0.25">
      <c r="B95" s="15"/>
      <c r="C95" s="15"/>
      <c r="D95" s="15"/>
      <c r="E95" s="28"/>
      <c r="F95" s="10">
        <f t="shared" si="22"/>
        <v>88</v>
      </c>
      <c r="G95" s="139">
        <v>9.9743999999999999E-2</v>
      </c>
      <c r="H95" s="12">
        <f t="shared" si="23"/>
        <v>0.90025599999999995</v>
      </c>
      <c r="I95" s="28"/>
      <c r="J95" s="12">
        <f t="shared" si="24"/>
        <v>0.45640373531433803</v>
      </c>
      <c r="K95" s="12">
        <f t="shared" si="25"/>
        <v>0.56611739684419904</v>
      </c>
      <c r="L95" s="13">
        <f t="shared" ca="1" si="18"/>
        <v>1</v>
      </c>
      <c r="M95" s="13">
        <f t="shared" ca="1" si="19"/>
        <v>1</v>
      </c>
      <c r="N95" s="28"/>
      <c r="O95" s="12">
        <f t="shared" si="26"/>
        <v>0.45942537601237149</v>
      </c>
      <c r="P95" s="12">
        <f t="shared" si="27"/>
        <v>0.57760958000013629</v>
      </c>
      <c r="Q95" s="13">
        <f t="shared" ca="1" si="20"/>
        <v>1</v>
      </c>
      <c r="R95" s="13">
        <f t="shared" ca="1" si="21"/>
        <v>1</v>
      </c>
      <c r="S95" s="28"/>
      <c r="V95" s="15"/>
      <c r="X95" s="132"/>
      <c r="Y95" s="134"/>
      <c r="Z95" s="134"/>
      <c r="AC95" s="135"/>
      <c r="AD95" s="132"/>
    </row>
    <row r="96" spans="2:30" x14ac:dyDescent="0.25">
      <c r="B96" s="15"/>
      <c r="C96" s="15"/>
      <c r="D96" s="15"/>
      <c r="E96" s="28"/>
      <c r="F96" s="10">
        <f t="shared" si="22"/>
        <v>89</v>
      </c>
      <c r="G96" s="139">
        <v>0.112138</v>
      </c>
      <c r="H96" s="12">
        <f t="shared" si="23"/>
        <v>0.88786200000000004</v>
      </c>
      <c r="I96" s="28"/>
      <c r="J96" s="12">
        <f t="shared" si="24"/>
        <v>0.4108802011391447</v>
      </c>
      <c r="K96" s="12">
        <f t="shared" si="25"/>
        <v>0.55485386341683729</v>
      </c>
      <c r="L96" s="13">
        <f t="shared" ca="1" si="18"/>
        <v>1</v>
      </c>
      <c r="M96" s="13">
        <f t="shared" ca="1" si="19"/>
        <v>1</v>
      </c>
      <c r="N96" s="28"/>
      <c r="O96" s="12">
        <f t="shared" si="26"/>
        <v>0.41360045130739348</v>
      </c>
      <c r="P96" s="12">
        <f t="shared" si="27"/>
        <v>0.56611739684419904</v>
      </c>
      <c r="Q96" s="13">
        <f t="shared" ca="1" si="20"/>
        <v>1</v>
      </c>
      <c r="R96" s="13">
        <f t="shared" ca="1" si="21"/>
        <v>1</v>
      </c>
      <c r="S96" s="28"/>
      <c r="V96" s="15"/>
      <c r="X96" s="132"/>
      <c r="Y96" s="134"/>
      <c r="Z96" s="134"/>
      <c r="AC96" s="135"/>
      <c r="AD96" s="132"/>
    </row>
    <row r="97" spans="2:30" x14ac:dyDescent="0.25">
      <c r="B97" s="15"/>
      <c r="C97" s="15"/>
      <c r="D97" s="15"/>
      <c r="E97" s="28"/>
      <c r="F97" s="10">
        <f t="shared" si="22"/>
        <v>90</v>
      </c>
      <c r="G97" s="139">
        <v>0.12636900000000001</v>
      </c>
      <c r="H97" s="12">
        <f t="shared" si="23"/>
        <v>0.87363100000000005</v>
      </c>
      <c r="I97" s="28"/>
      <c r="J97" s="12">
        <f t="shared" si="24"/>
        <v>0.36480491714380331</v>
      </c>
      <c r="K97" s="12">
        <f t="shared" si="25"/>
        <v>0.54381443047813127</v>
      </c>
      <c r="L97" s="13">
        <f t="shared" ca="1" si="18"/>
        <v>1</v>
      </c>
      <c r="M97" s="13">
        <f t="shared" ca="1" si="19"/>
        <v>1</v>
      </c>
      <c r="N97" s="28"/>
      <c r="O97" s="12">
        <f t="shared" si="26"/>
        <v>0.36722012389868502</v>
      </c>
      <c r="P97" s="12">
        <f t="shared" si="27"/>
        <v>0.55485386341683729</v>
      </c>
      <c r="Q97" s="13">
        <f t="shared" ca="1" si="20"/>
        <v>1</v>
      </c>
      <c r="R97" s="13">
        <f t="shared" ca="1" si="21"/>
        <v>1</v>
      </c>
      <c r="S97" s="28"/>
      <c r="V97" s="15"/>
      <c r="X97" s="132"/>
      <c r="Y97" s="134"/>
      <c r="Z97" s="134"/>
      <c r="AC97" s="135"/>
      <c r="AD97" s="132"/>
    </row>
    <row r="98" spans="2:30" x14ac:dyDescent="0.25">
      <c r="B98" s="15"/>
      <c r="C98" s="15"/>
      <c r="D98" s="15"/>
      <c r="E98" s="28"/>
      <c r="F98" s="10">
        <f t="shared" si="22"/>
        <v>91</v>
      </c>
      <c r="G98" s="139">
        <v>0.13897300000000001</v>
      </c>
      <c r="H98" s="12">
        <f t="shared" si="23"/>
        <v>0.86102699999999999</v>
      </c>
      <c r="I98" s="28"/>
      <c r="J98" s="12">
        <f t="shared" si="24"/>
        <v>0.31870488456925805</v>
      </c>
      <c r="K98" s="12">
        <f t="shared" si="25"/>
        <v>0.53299463930033453</v>
      </c>
      <c r="L98" s="13">
        <f t="shared" ca="1" si="18"/>
        <v>1</v>
      </c>
      <c r="M98" s="13">
        <f t="shared" ca="1" si="19"/>
        <v>1</v>
      </c>
      <c r="N98" s="28"/>
      <c r="O98" s="12">
        <f t="shared" si="26"/>
        <v>0.32081488406173209</v>
      </c>
      <c r="P98" s="12">
        <f t="shared" si="27"/>
        <v>0.54381443047813127</v>
      </c>
      <c r="Q98" s="13">
        <f t="shared" ca="1" si="20"/>
        <v>1</v>
      </c>
      <c r="R98" s="13">
        <f t="shared" ca="1" si="21"/>
        <v>1</v>
      </c>
      <c r="S98" s="28"/>
      <c r="V98" s="15"/>
      <c r="X98" s="132"/>
      <c r="Y98" s="134"/>
      <c r="Z98" s="134"/>
      <c r="AC98" s="135"/>
      <c r="AD98" s="132"/>
    </row>
    <row r="99" spans="2:30" x14ac:dyDescent="0.25">
      <c r="B99" s="15"/>
      <c r="C99" s="15"/>
      <c r="D99" s="15"/>
      <c r="E99" s="28"/>
      <c r="F99" s="10">
        <f t="shared" si="22"/>
        <v>92</v>
      </c>
      <c r="G99" s="139">
        <v>0.15552099999999999</v>
      </c>
      <c r="H99" s="12">
        <f t="shared" si="23"/>
        <v>0.84447899999999998</v>
      </c>
      <c r="I99" s="28"/>
      <c r="J99" s="12">
        <f t="shared" si="24"/>
        <v>0.27441351064601455</v>
      </c>
      <c r="K99" s="12">
        <f t="shared" si="25"/>
        <v>0.52239011986703376</v>
      </c>
      <c r="L99" s="13">
        <f t="shared" ca="1" si="18"/>
        <v>1</v>
      </c>
      <c r="M99" s="13">
        <f t="shared" ca="1" si="19"/>
        <v>1</v>
      </c>
      <c r="N99" s="28"/>
      <c r="O99" s="12">
        <f t="shared" si="26"/>
        <v>0.27623027717902099</v>
      </c>
      <c r="P99" s="12">
        <f t="shared" si="27"/>
        <v>0.53299463930033453</v>
      </c>
      <c r="Q99" s="13">
        <f t="shared" ca="1" si="20"/>
        <v>1</v>
      </c>
      <c r="R99" s="13">
        <f t="shared" ca="1" si="21"/>
        <v>1</v>
      </c>
      <c r="S99" s="28"/>
      <c r="V99" s="15"/>
      <c r="X99" s="132"/>
      <c r="Y99" s="134"/>
      <c r="Z99" s="134"/>
      <c r="AC99" s="135"/>
      <c r="AD99" s="132"/>
    </row>
    <row r="100" spans="2:30" x14ac:dyDescent="0.25">
      <c r="B100" s="15"/>
      <c r="C100" s="15"/>
      <c r="D100" s="15"/>
      <c r="E100" s="28"/>
      <c r="F100" s="10">
        <f t="shared" si="22"/>
        <v>93</v>
      </c>
      <c r="G100" s="139">
        <v>0.172847</v>
      </c>
      <c r="H100" s="12">
        <f t="shared" si="23"/>
        <v>0.82715300000000003</v>
      </c>
      <c r="I100" s="28"/>
      <c r="J100" s="12">
        <f t="shared" si="24"/>
        <v>0.23173644705683571</v>
      </c>
      <c r="K100" s="12">
        <f t="shared" si="25"/>
        <v>0.5119965891081385</v>
      </c>
      <c r="L100" s="13">
        <f t="shared" ca="1" si="18"/>
        <v>1</v>
      </c>
      <c r="M100" s="13">
        <f t="shared" ca="1" si="19"/>
        <v>1</v>
      </c>
      <c r="N100" s="28"/>
      <c r="O100" s="12">
        <f t="shared" si="26"/>
        <v>0.23327066824186246</v>
      </c>
      <c r="P100" s="12">
        <f t="shared" si="27"/>
        <v>0.52239011986703376</v>
      </c>
      <c r="Q100" s="13">
        <f t="shared" ca="1" si="20"/>
        <v>1</v>
      </c>
      <c r="R100" s="13">
        <f t="shared" ca="1" si="21"/>
        <v>1</v>
      </c>
      <c r="S100" s="28"/>
      <c r="V100" s="15"/>
      <c r="X100" s="132"/>
      <c r="Y100" s="134"/>
      <c r="Z100" s="134"/>
      <c r="AC100" s="135"/>
      <c r="AD100" s="132"/>
    </row>
    <row r="101" spans="2:30" x14ac:dyDescent="0.25">
      <c r="B101" s="15"/>
      <c r="E101" s="28"/>
      <c r="F101" s="10">
        <f t="shared" si="22"/>
        <v>94</v>
      </c>
      <c r="G101" s="139">
        <v>0.188496</v>
      </c>
      <c r="H101" s="12">
        <f t="shared" si="23"/>
        <v>0.811504</v>
      </c>
      <c r="I101" s="28"/>
      <c r="J101" s="12">
        <f t="shared" si="24"/>
        <v>0.19168149739240284</v>
      </c>
      <c r="K101" s="12">
        <f t="shared" si="25"/>
        <v>0.50180984916998772</v>
      </c>
      <c r="L101" s="13">
        <f t="shared" ca="1" si="18"/>
        <v>1</v>
      </c>
      <c r="M101" s="13">
        <f t="shared" ca="1" si="19"/>
        <v>1</v>
      </c>
      <c r="N101" s="28"/>
      <c r="O101" s="12">
        <f t="shared" si="26"/>
        <v>0.19295053304826126</v>
      </c>
      <c r="P101" s="12">
        <f t="shared" si="27"/>
        <v>0.5119965891081385</v>
      </c>
      <c r="Q101" s="13">
        <f t="shared" ca="1" si="20"/>
        <v>1</v>
      </c>
      <c r="R101" s="13">
        <f t="shared" ca="1" si="21"/>
        <v>1</v>
      </c>
      <c r="S101" s="28"/>
      <c r="V101" s="15"/>
      <c r="X101" s="132"/>
      <c r="Y101" s="134"/>
      <c r="Z101" s="134"/>
      <c r="AC101" s="135"/>
      <c r="AD101" s="132"/>
    </row>
    <row r="102" spans="2:30" x14ac:dyDescent="0.25">
      <c r="B102" s="15"/>
      <c r="E102" s="28"/>
      <c r="F102" s="10">
        <f t="shared" si="22"/>
        <v>95</v>
      </c>
      <c r="G102" s="139">
        <v>0.209175</v>
      </c>
      <c r="H102" s="12">
        <f t="shared" si="23"/>
        <v>0.790825</v>
      </c>
      <c r="I102" s="28"/>
      <c r="J102" s="12">
        <f t="shared" si="24"/>
        <v>0.15555030185992447</v>
      </c>
      <c r="K102" s="12">
        <f t="shared" si="25"/>
        <v>0.49182578571987429</v>
      </c>
      <c r="L102" s="13">
        <f t="shared" ca="1" si="18"/>
        <v>1</v>
      </c>
      <c r="M102" s="13">
        <f t="shared" ca="1" si="19"/>
        <v>1</v>
      </c>
      <c r="N102" s="28"/>
      <c r="O102" s="12">
        <f t="shared" si="26"/>
        <v>0.15658012937079621</v>
      </c>
      <c r="P102" s="12">
        <f t="shared" si="27"/>
        <v>0.50180984916998772</v>
      </c>
      <c r="Q102" s="13">
        <f t="shared" ca="1" si="20"/>
        <v>1</v>
      </c>
      <c r="R102" s="13">
        <f t="shared" ca="1" si="21"/>
        <v>1</v>
      </c>
      <c r="S102" s="28"/>
      <c r="V102" s="15"/>
      <c r="X102" s="132"/>
      <c r="Y102" s="134"/>
      <c r="Z102" s="134"/>
      <c r="AC102" s="135"/>
      <c r="AD102" s="132"/>
    </row>
    <row r="103" spans="2:30" x14ac:dyDescent="0.25">
      <c r="B103" s="15"/>
      <c r="E103" s="28"/>
      <c r="F103" s="10">
        <f t="shared" si="22"/>
        <v>96</v>
      </c>
      <c r="G103" s="139">
        <v>0.22622999999999999</v>
      </c>
      <c r="H103" s="12">
        <f t="shared" si="23"/>
        <v>0.77377000000000007</v>
      </c>
      <c r="I103" s="28"/>
      <c r="J103" s="12">
        <f t="shared" si="24"/>
        <v>0.12301306746837477</v>
      </c>
      <c r="K103" s="12">
        <f t="shared" si="25"/>
        <v>0.48204036628430291</v>
      </c>
      <c r="L103" s="13">
        <f t="shared" ref="L103:L127" ca="1" si="28">IF($F103&gt;=$L$5,1,0)</f>
        <v>1</v>
      </c>
      <c r="M103" s="13">
        <f t="shared" ref="M103:M127" ca="1" si="29">IF($F103&gt;=$M$6,1,0)</f>
        <v>1</v>
      </c>
      <c r="N103" s="28"/>
      <c r="O103" s="12">
        <f t="shared" si="26"/>
        <v>0.12382748080965991</v>
      </c>
      <c r="P103" s="12">
        <f t="shared" si="27"/>
        <v>0.49182578571987429</v>
      </c>
      <c r="Q103" s="13">
        <f t="shared" ref="Q103:Q127" ca="1" si="30">IF($F103&gt;=$Q$5,1,0)</f>
        <v>1</v>
      </c>
      <c r="R103" s="13">
        <f t="shared" ref="R103:R127" ca="1" si="31">IF($F103&gt;=$R$6,1,0)</f>
        <v>1</v>
      </c>
      <c r="S103" s="28"/>
      <c r="V103" s="15"/>
      <c r="X103" s="132"/>
      <c r="Y103" s="134"/>
      <c r="Z103" s="134"/>
      <c r="AC103" s="135"/>
      <c r="AD103" s="132"/>
    </row>
    <row r="104" spans="2:30" x14ac:dyDescent="0.25">
      <c r="B104" s="15"/>
      <c r="E104" s="28"/>
      <c r="F104" s="10">
        <f t="shared" si="22"/>
        <v>97</v>
      </c>
      <c r="G104" s="139">
        <v>0.24762600000000001</v>
      </c>
      <c r="H104" s="12">
        <f t="shared" si="23"/>
        <v>0.75237399999999999</v>
      </c>
      <c r="I104" s="28"/>
      <c r="J104" s="12">
        <f t="shared" ref="J104:J127" si="32">IF($F103&lt;$A$5,1,J103*$H103)</f>
        <v>9.5183821215004363E-2</v>
      </c>
      <c r="K104" s="12">
        <f t="shared" ref="K104:K127" si="33">IF($F103&lt;$A$5,1,K103*IF($F104&gt;($A$5+$H$4),$G$2,$G$1))</f>
        <v>0.47244963862031059</v>
      </c>
      <c r="L104" s="13">
        <f t="shared" ca="1" si="28"/>
        <v>1</v>
      </c>
      <c r="M104" s="13">
        <f t="shared" ca="1" si="29"/>
        <v>1</v>
      </c>
      <c r="N104" s="28"/>
      <c r="O104" s="12">
        <f t="shared" ref="O104:O127" si="34">IF($F103&lt;$A$6,1,O103*$H103)</f>
        <v>9.5813989826090559E-2</v>
      </c>
      <c r="P104" s="12">
        <f t="shared" ref="P104:P127" si="35">IF($F103&lt;$A$6,1,P103*IF($F104&gt;($A$6+$H$4),$G$2,$G$1))</f>
        <v>0.48204036628430291</v>
      </c>
      <c r="Q104" s="13">
        <f t="shared" ca="1" si="30"/>
        <v>1</v>
      </c>
      <c r="R104" s="13">
        <f t="shared" ca="1" si="31"/>
        <v>1</v>
      </c>
      <c r="S104" s="28"/>
      <c r="V104" s="15"/>
      <c r="X104" s="132"/>
      <c r="Y104" s="134"/>
      <c r="Z104" s="134"/>
      <c r="AC104" s="135"/>
      <c r="AD104" s="132"/>
    </row>
    <row r="105" spans="2:30" x14ac:dyDescent="0.25">
      <c r="B105" s="15"/>
      <c r="E105" s="28"/>
      <c r="F105" s="10">
        <f t="shared" si="22"/>
        <v>98</v>
      </c>
      <c r="G105" s="139">
        <v>0.27068900000000001</v>
      </c>
      <c r="H105" s="12">
        <f t="shared" si="23"/>
        <v>0.72931100000000004</v>
      </c>
      <c r="I105" s="28"/>
      <c r="J105" s="12">
        <f t="shared" si="32"/>
        <v>7.161383230281769E-2</v>
      </c>
      <c r="K105" s="12">
        <f t="shared" si="33"/>
        <v>0.46304972911919101</v>
      </c>
      <c r="L105" s="13">
        <f t="shared" ca="1" si="28"/>
        <v>1</v>
      </c>
      <c r="M105" s="13">
        <f t="shared" ca="1" si="29"/>
        <v>1</v>
      </c>
      <c r="N105" s="28"/>
      <c r="O105" s="12">
        <f t="shared" si="34"/>
        <v>7.2087954781415053E-2</v>
      </c>
      <c r="P105" s="12">
        <f t="shared" si="35"/>
        <v>0.47244963862031059</v>
      </c>
      <c r="Q105" s="13">
        <f t="shared" ca="1" si="30"/>
        <v>1</v>
      </c>
      <c r="R105" s="13">
        <f t="shared" ca="1" si="31"/>
        <v>1</v>
      </c>
      <c r="S105" s="28"/>
      <c r="V105" s="15"/>
      <c r="X105" s="132"/>
      <c r="Y105" s="134"/>
      <c r="Z105" s="134"/>
      <c r="AC105" s="135"/>
      <c r="AD105" s="132"/>
    </row>
    <row r="106" spans="2:30" x14ac:dyDescent="0.25">
      <c r="B106" s="15"/>
      <c r="E106" s="28"/>
      <c r="F106" s="10">
        <f t="shared" si="22"/>
        <v>99</v>
      </c>
      <c r="G106" s="139">
        <v>0.28881400000000002</v>
      </c>
      <c r="H106" s="12">
        <f t="shared" si="23"/>
        <v>0.71118599999999998</v>
      </c>
      <c r="I106" s="28"/>
      <c r="J106" s="12">
        <f t="shared" si="32"/>
        <v>5.2228755650600277E-2</v>
      </c>
      <c r="K106" s="12">
        <f t="shared" si="33"/>
        <v>0.45383684124197882</v>
      </c>
      <c r="L106" s="13">
        <f t="shared" ca="1" si="28"/>
        <v>1</v>
      </c>
      <c r="M106" s="13">
        <f t="shared" ca="1" si="29"/>
        <v>1</v>
      </c>
      <c r="N106" s="28"/>
      <c r="O106" s="12">
        <f t="shared" si="34"/>
        <v>5.2574538389588595E-2</v>
      </c>
      <c r="P106" s="12">
        <f t="shared" si="35"/>
        <v>0.46304972911919101</v>
      </c>
      <c r="Q106" s="13">
        <f t="shared" ca="1" si="30"/>
        <v>1</v>
      </c>
      <c r="R106" s="13">
        <f t="shared" ca="1" si="31"/>
        <v>1</v>
      </c>
      <c r="S106" s="28"/>
      <c r="V106" s="15"/>
      <c r="X106" s="132"/>
      <c r="Y106" s="134"/>
      <c r="Z106" s="134"/>
      <c r="AC106" s="135"/>
      <c r="AD106" s="132"/>
    </row>
    <row r="107" spans="2:30" x14ac:dyDescent="0.25">
      <c r="B107" s="15"/>
      <c r="E107" s="28"/>
      <c r="F107" s="10">
        <f t="shared" si="22"/>
        <v>100</v>
      </c>
      <c r="G107" s="139">
        <v>0.30726799999999999</v>
      </c>
      <c r="H107" s="12">
        <f t="shared" si="23"/>
        <v>0.69273200000000001</v>
      </c>
      <c r="I107" s="28"/>
      <c r="J107" s="12">
        <f t="shared" si="32"/>
        <v>3.7144359816127806E-2</v>
      </c>
      <c r="K107" s="12">
        <f t="shared" si="33"/>
        <v>0.44480725398606175</v>
      </c>
      <c r="L107" s="13">
        <f t="shared" ca="1" si="28"/>
        <v>1</v>
      </c>
      <c r="M107" s="13">
        <f t="shared" ca="1" si="29"/>
        <v>1</v>
      </c>
      <c r="N107" s="28"/>
      <c r="O107" s="12">
        <f t="shared" si="34"/>
        <v>3.7390275659137953E-2</v>
      </c>
      <c r="P107" s="12">
        <f t="shared" si="35"/>
        <v>0.45383684124197882</v>
      </c>
      <c r="Q107" s="13">
        <f t="shared" ca="1" si="30"/>
        <v>1</v>
      </c>
      <c r="R107" s="13">
        <f t="shared" ca="1" si="31"/>
        <v>1</v>
      </c>
      <c r="S107" s="28"/>
      <c r="V107" s="15"/>
      <c r="X107" s="132"/>
      <c r="Y107" s="134"/>
      <c r="Z107" s="134"/>
      <c r="AC107" s="135"/>
      <c r="AD107" s="132"/>
    </row>
    <row r="108" spans="2:30" x14ac:dyDescent="0.25">
      <c r="B108" s="15"/>
      <c r="E108" s="28"/>
      <c r="F108" s="10">
        <f t="shared" si="22"/>
        <v>101</v>
      </c>
      <c r="G108" s="139">
        <v>0.338758</v>
      </c>
      <c r="H108" s="12">
        <f t="shared" si="23"/>
        <v>0.661242</v>
      </c>
      <c r="I108" s="28"/>
      <c r="J108" s="12">
        <f t="shared" si="32"/>
        <v>2.5731086664145846E-2</v>
      </c>
      <c r="K108" s="12">
        <f t="shared" si="33"/>
        <v>0.43595732038230106</v>
      </c>
      <c r="L108" s="13">
        <f t="shared" ca="1" si="28"/>
        <v>1</v>
      </c>
      <c r="M108" s="13">
        <f t="shared" ca="1" si="29"/>
        <v>1</v>
      </c>
      <c r="N108" s="28"/>
      <c r="O108" s="12">
        <f t="shared" si="34"/>
        <v>2.5901440437905952E-2</v>
      </c>
      <c r="P108" s="12">
        <f t="shared" si="35"/>
        <v>0.44480725398606175</v>
      </c>
      <c r="Q108" s="13">
        <f t="shared" ca="1" si="30"/>
        <v>1</v>
      </c>
      <c r="R108" s="13">
        <f t="shared" ca="1" si="31"/>
        <v>1</v>
      </c>
      <c r="S108" s="28"/>
      <c r="V108" s="15"/>
      <c r="X108" s="132"/>
      <c r="Y108" s="134"/>
      <c r="Z108" s="134"/>
      <c r="AC108" s="135"/>
      <c r="AD108" s="132"/>
    </row>
    <row r="109" spans="2:30" x14ac:dyDescent="0.25">
      <c r="B109" s="15"/>
      <c r="E109" s="28"/>
      <c r="F109" s="10">
        <f t="shared" si="22"/>
        <v>102</v>
      </c>
      <c r="G109" s="139">
        <v>0.35882999999999998</v>
      </c>
      <c r="H109" s="12">
        <f t="shared" si="23"/>
        <v>0.64117000000000002</v>
      </c>
      <c r="I109" s="28"/>
      <c r="J109" s="12">
        <f t="shared" si="32"/>
        <v>1.7014475207973126E-2</v>
      </c>
      <c r="K109" s="12">
        <f t="shared" si="33"/>
        <v>0.42728346602205336</v>
      </c>
      <c r="L109" s="13">
        <f t="shared" ca="1" si="28"/>
        <v>1</v>
      </c>
      <c r="M109" s="13">
        <f t="shared" ca="1" si="29"/>
        <v>1</v>
      </c>
      <c r="N109" s="28"/>
      <c r="O109" s="12">
        <f t="shared" si="34"/>
        <v>1.7127120278041807E-2</v>
      </c>
      <c r="P109" s="12">
        <f t="shared" si="35"/>
        <v>0.43595732038230106</v>
      </c>
      <c r="Q109" s="13">
        <f t="shared" ca="1" si="30"/>
        <v>1</v>
      </c>
      <c r="R109" s="13">
        <f t="shared" ca="1" si="31"/>
        <v>1</v>
      </c>
      <c r="S109" s="28"/>
      <c r="V109" s="15"/>
      <c r="X109" s="132"/>
      <c r="Y109" s="134"/>
      <c r="Z109" s="134"/>
      <c r="AC109" s="135"/>
      <c r="AD109" s="132"/>
    </row>
    <row r="110" spans="2:30" x14ac:dyDescent="0.25">
      <c r="B110" s="15"/>
      <c r="E110" s="28"/>
      <c r="F110" s="10">
        <f t="shared" si="22"/>
        <v>103</v>
      </c>
      <c r="G110" s="139">
        <v>0.38073499999999999</v>
      </c>
      <c r="H110" s="12">
        <f t="shared" si="23"/>
        <v>0.61926499999999995</v>
      </c>
      <c r="I110" s="28"/>
      <c r="J110" s="12">
        <f t="shared" si="32"/>
        <v>1.0909171069096129E-2</v>
      </c>
      <c r="K110" s="12">
        <f t="shared" si="33"/>
        <v>0.41878218761349933</v>
      </c>
      <c r="L110" s="13">
        <f t="shared" ca="1" si="28"/>
        <v>1</v>
      </c>
      <c r="M110" s="13">
        <f t="shared" ca="1" si="29"/>
        <v>1</v>
      </c>
      <c r="N110" s="28"/>
      <c r="O110" s="12">
        <f t="shared" si="34"/>
        <v>1.0981395708672065E-2</v>
      </c>
      <c r="P110" s="12">
        <f t="shared" si="35"/>
        <v>0.42728346602205336</v>
      </c>
      <c r="Q110" s="13">
        <f t="shared" ca="1" si="30"/>
        <v>1</v>
      </c>
      <c r="R110" s="13">
        <f t="shared" ca="1" si="31"/>
        <v>1</v>
      </c>
      <c r="S110" s="28"/>
      <c r="V110" s="15"/>
      <c r="X110" s="132"/>
      <c r="Y110" s="134"/>
      <c r="Z110" s="134"/>
      <c r="AC110" s="135"/>
      <c r="AD110" s="132"/>
    </row>
    <row r="111" spans="2:30" x14ac:dyDescent="0.25">
      <c r="B111" s="15"/>
      <c r="E111" s="28"/>
      <c r="F111" s="10">
        <f t="shared" si="22"/>
        <v>104</v>
      </c>
      <c r="G111" s="139">
        <v>0.40442600000000001</v>
      </c>
      <c r="H111" s="12">
        <f t="shared" si="23"/>
        <v>0.59557400000000005</v>
      </c>
      <c r="I111" s="28"/>
      <c r="J111" s="12">
        <f t="shared" si="32"/>
        <v>6.7556678221038138E-3</v>
      </c>
      <c r="K111" s="12">
        <f t="shared" si="33"/>
        <v>0.4104500515666954</v>
      </c>
      <c r="L111" s="13">
        <f t="shared" ca="1" si="28"/>
        <v>1</v>
      </c>
      <c r="M111" s="13">
        <f t="shared" ca="1" si="29"/>
        <v>1</v>
      </c>
      <c r="N111" s="28"/>
      <c r="O111" s="12">
        <f t="shared" si="34"/>
        <v>6.8003940135308062E-3</v>
      </c>
      <c r="P111" s="12">
        <f t="shared" si="35"/>
        <v>0.41878218761349933</v>
      </c>
      <c r="Q111" s="13">
        <f t="shared" ca="1" si="30"/>
        <v>1</v>
      </c>
      <c r="R111" s="13">
        <f t="shared" ca="1" si="31"/>
        <v>1</v>
      </c>
      <c r="S111" s="28"/>
      <c r="V111" s="15"/>
      <c r="X111" s="132"/>
      <c r="Y111" s="134"/>
      <c r="Z111" s="134"/>
      <c r="AC111" s="135"/>
      <c r="AD111" s="132"/>
    </row>
    <row r="112" spans="2:30" x14ac:dyDescent="0.25">
      <c r="B112" s="15"/>
      <c r="E112" s="28"/>
      <c r="F112" s="10">
        <f t="shared" si="22"/>
        <v>105</v>
      </c>
      <c r="G112" s="139">
        <v>0.42788300000000001</v>
      </c>
      <c r="H112" s="12">
        <f t="shared" si="23"/>
        <v>0.57211699999999999</v>
      </c>
      <c r="I112" s="28"/>
      <c r="J112" s="12">
        <f t="shared" si="32"/>
        <v>4.0235001074816574E-3</v>
      </c>
      <c r="K112" s="12">
        <f t="shared" si="33"/>
        <v>0.40228369260677782</v>
      </c>
      <c r="L112" s="13">
        <f t="shared" ca="1" si="28"/>
        <v>1</v>
      </c>
      <c r="M112" s="13">
        <f t="shared" ca="1" si="29"/>
        <v>1</v>
      </c>
      <c r="N112" s="28"/>
      <c r="O112" s="12">
        <f t="shared" si="34"/>
        <v>4.0501378642145971E-3</v>
      </c>
      <c r="P112" s="12">
        <f t="shared" si="35"/>
        <v>0.4104500515666954</v>
      </c>
      <c r="Q112" s="13">
        <f t="shared" ca="1" si="30"/>
        <v>1</v>
      </c>
      <c r="R112" s="13">
        <f t="shared" ca="1" si="31"/>
        <v>1</v>
      </c>
      <c r="S112" s="28"/>
      <c r="V112" s="15"/>
      <c r="X112" s="132"/>
      <c r="Y112" s="134"/>
      <c r="Z112" s="134"/>
      <c r="AC112" s="135"/>
      <c r="AD112" s="132"/>
    </row>
    <row r="113" spans="1:30" x14ac:dyDescent="0.25">
      <c r="B113" s="15"/>
      <c r="E113" s="28"/>
      <c r="F113" s="10">
        <f t="shared" si="22"/>
        <v>106</v>
      </c>
      <c r="G113" s="139">
        <v>0.44908500000000001</v>
      </c>
      <c r="H113" s="12">
        <f t="shared" si="23"/>
        <v>0.55091500000000004</v>
      </c>
      <c r="I113" s="28"/>
      <c r="J113" s="12">
        <f t="shared" si="32"/>
        <v>2.3019128109920835E-3</v>
      </c>
      <c r="K113" s="12">
        <f t="shared" si="33"/>
        <v>0.39427981241475824</v>
      </c>
      <c r="L113" s="13">
        <f t="shared" ca="1" si="28"/>
        <v>1</v>
      </c>
      <c r="M113" s="13">
        <f t="shared" ca="1" si="29"/>
        <v>1</v>
      </c>
      <c r="N113" s="28"/>
      <c r="O113" s="12">
        <f t="shared" si="34"/>
        <v>2.3171527244608627E-3</v>
      </c>
      <c r="P113" s="12">
        <f t="shared" si="35"/>
        <v>0.40228369260677782</v>
      </c>
      <c r="Q113" s="13">
        <f t="shared" ca="1" si="30"/>
        <v>1</v>
      </c>
      <c r="R113" s="13">
        <f t="shared" ca="1" si="31"/>
        <v>1</v>
      </c>
      <c r="S113" s="28"/>
      <c r="V113" s="15"/>
      <c r="X113" s="132"/>
      <c r="Y113" s="134"/>
      <c r="Z113" s="134"/>
      <c r="AC113" s="135"/>
      <c r="AD113" s="132"/>
    </row>
    <row r="114" spans="1:30" x14ac:dyDescent="0.25">
      <c r="B114" s="15"/>
      <c r="E114" s="28"/>
      <c r="F114" s="10">
        <f t="shared" si="22"/>
        <v>107</v>
      </c>
      <c r="G114" s="139">
        <v>0.46601199999999998</v>
      </c>
      <c r="H114" s="12">
        <f t="shared" si="23"/>
        <v>0.53398800000000002</v>
      </c>
      <c r="I114" s="28"/>
      <c r="J114" s="12">
        <f t="shared" si="32"/>
        <v>1.2681582962677039E-3</v>
      </c>
      <c r="K114" s="12">
        <f t="shared" si="33"/>
        <v>0.38643517829536239</v>
      </c>
      <c r="L114" s="13">
        <f t="shared" ca="1" si="28"/>
        <v>1</v>
      </c>
      <c r="M114" s="13">
        <f t="shared" ca="1" si="29"/>
        <v>1</v>
      </c>
      <c r="N114" s="28"/>
      <c r="O114" s="12">
        <f t="shared" si="34"/>
        <v>1.2765541931963563E-3</v>
      </c>
      <c r="P114" s="12">
        <f t="shared" si="35"/>
        <v>0.39427981241475824</v>
      </c>
      <c r="Q114" s="13">
        <f t="shared" ca="1" si="30"/>
        <v>1</v>
      </c>
      <c r="R114" s="13">
        <f t="shared" ca="1" si="31"/>
        <v>1</v>
      </c>
      <c r="S114" s="28"/>
      <c r="V114" s="15"/>
      <c r="X114" s="132"/>
      <c r="Y114" s="134"/>
      <c r="Z114" s="134"/>
      <c r="AC114" s="135"/>
      <c r="AD114" s="132"/>
    </row>
    <row r="115" spans="1:30" x14ac:dyDescent="0.25">
      <c r="B115" s="15"/>
      <c r="E115" s="28"/>
      <c r="F115" s="10">
        <f t="shared" si="22"/>
        <v>108</v>
      </c>
      <c r="G115" s="139">
        <v>0.47858200000000001</v>
      </c>
      <c r="H115" s="12">
        <f t="shared" si="23"/>
        <v>0.52141799999999994</v>
      </c>
      <c r="I115" s="28"/>
      <c r="J115" s="12">
        <f t="shared" si="32"/>
        <v>6.771813123073987E-4</v>
      </c>
      <c r="K115" s="12">
        <f t="shared" si="33"/>
        <v>0.37874662187137353</v>
      </c>
      <c r="L115" s="13">
        <f t="shared" ca="1" si="28"/>
        <v>1</v>
      </c>
      <c r="M115" s="13">
        <f t="shared" ca="1" si="29"/>
        <v>1</v>
      </c>
      <c r="N115" s="28"/>
      <c r="O115" s="12">
        <f t="shared" si="34"/>
        <v>6.8166462051653595E-4</v>
      </c>
      <c r="P115" s="12">
        <f t="shared" si="35"/>
        <v>0.38643517829536239</v>
      </c>
      <c r="Q115" s="13">
        <f t="shared" ca="1" si="30"/>
        <v>1</v>
      </c>
      <c r="R115" s="13">
        <f t="shared" ca="1" si="31"/>
        <v>1</v>
      </c>
      <c r="S115" s="28"/>
      <c r="V115" s="15"/>
      <c r="X115" s="132"/>
      <c r="Y115" s="134"/>
      <c r="Z115" s="134"/>
      <c r="AC115" s="135"/>
      <c r="AD115" s="132"/>
    </row>
    <row r="116" spans="1:30" x14ac:dyDescent="0.25">
      <c r="B116" s="15"/>
      <c r="E116" s="28"/>
      <c r="F116" s="10">
        <f t="shared" si="22"/>
        <v>109</v>
      </c>
      <c r="G116" s="139">
        <v>0.48814000000000002</v>
      </c>
      <c r="H116" s="12">
        <f t="shared" si="23"/>
        <v>0.51185999999999998</v>
      </c>
      <c r="I116" s="28"/>
      <c r="J116" s="12">
        <f t="shared" si="32"/>
        <v>3.5309452550069919E-4</v>
      </c>
      <c r="K116" s="12">
        <f t="shared" si="33"/>
        <v>0.37121103780395326</v>
      </c>
      <c r="L116" s="13">
        <f t="shared" ca="1" si="28"/>
        <v>1</v>
      </c>
      <c r="M116" s="13">
        <f t="shared" ca="1" si="29"/>
        <v>1</v>
      </c>
      <c r="N116" s="28"/>
      <c r="O116" s="12">
        <f t="shared" si="34"/>
        <v>3.554322031004911E-4</v>
      </c>
      <c r="P116" s="12">
        <f t="shared" si="35"/>
        <v>0.37874662187137353</v>
      </c>
      <c r="Q116" s="13">
        <f t="shared" ca="1" si="30"/>
        <v>1</v>
      </c>
      <c r="R116" s="13">
        <f t="shared" ca="1" si="31"/>
        <v>1</v>
      </c>
      <c r="S116" s="28"/>
      <c r="V116" s="15"/>
      <c r="X116" s="132"/>
      <c r="Y116" s="134"/>
      <c r="Z116" s="134"/>
      <c r="AC116" s="135"/>
      <c r="AD116" s="132"/>
    </row>
    <row r="117" spans="1:30" x14ac:dyDescent="0.25">
      <c r="B117" s="15"/>
      <c r="E117" s="28"/>
      <c r="F117" s="10">
        <f t="shared" si="22"/>
        <v>110</v>
      </c>
      <c r="G117" s="139">
        <v>0.494813</v>
      </c>
      <c r="H117" s="12">
        <f t="shared" si="23"/>
        <v>0.50518700000000005</v>
      </c>
      <c r="I117" s="28"/>
      <c r="J117" s="12">
        <f t="shared" si="32"/>
        <v>1.8073496382278788E-4</v>
      </c>
      <c r="K117" s="12">
        <f t="shared" si="33"/>
        <v>0.36382538253842328</v>
      </c>
      <c r="L117" s="13">
        <f t="shared" ca="1" si="28"/>
        <v>1</v>
      </c>
      <c r="M117" s="13">
        <f t="shared" ca="1" si="29"/>
        <v>1</v>
      </c>
      <c r="N117" s="28"/>
      <c r="O117" s="12">
        <f t="shared" si="34"/>
        <v>1.8193152747901736E-4</v>
      </c>
      <c r="P117" s="12">
        <f t="shared" si="35"/>
        <v>0.37121103780395326</v>
      </c>
      <c r="Q117" s="13">
        <f t="shared" ca="1" si="30"/>
        <v>1</v>
      </c>
      <c r="R117" s="13">
        <f t="shared" ca="1" si="31"/>
        <v>1</v>
      </c>
      <c r="S117" s="28"/>
      <c r="V117" s="15"/>
      <c r="X117" s="132"/>
      <c r="Y117" s="134"/>
      <c r="Z117" s="134"/>
      <c r="AC117" s="135"/>
      <c r="AD117" s="132"/>
    </row>
    <row r="118" spans="1:30" x14ac:dyDescent="0.25">
      <c r="B118" s="15"/>
      <c r="E118" s="28"/>
      <c r="F118" s="10">
        <f t="shared" si="22"/>
        <v>111</v>
      </c>
      <c r="G118" s="139">
        <v>0.498724</v>
      </c>
      <c r="H118" s="12">
        <f t="shared" si="23"/>
        <v>0.50127600000000005</v>
      </c>
      <c r="I118" s="28"/>
      <c r="J118" s="12">
        <f t="shared" si="32"/>
        <v>9.1304954168742748E-5</v>
      </c>
      <c r="K118" s="12">
        <f t="shared" si="33"/>
        <v>0.35658667307500075</v>
      </c>
      <c r="L118" s="13">
        <f t="shared" ca="1" si="28"/>
        <v>1</v>
      </c>
      <c r="M118" s="13">
        <f t="shared" ca="1" si="29"/>
        <v>1</v>
      </c>
      <c r="N118" s="28"/>
      <c r="O118" s="12">
        <f t="shared" si="34"/>
        <v>9.1909442572542352E-5</v>
      </c>
      <c r="P118" s="12">
        <f t="shared" si="35"/>
        <v>0.36382538253842328</v>
      </c>
      <c r="Q118" s="13">
        <f t="shared" ca="1" si="30"/>
        <v>1</v>
      </c>
      <c r="R118" s="13">
        <f t="shared" ca="1" si="31"/>
        <v>1</v>
      </c>
      <c r="S118" s="28"/>
      <c r="V118" s="15"/>
      <c r="X118" s="132"/>
      <c r="Y118" s="134"/>
      <c r="Z118" s="134"/>
      <c r="AC118" s="135"/>
      <c r="AD118" s="132"/>
    </row>
    <row r="119" spans="1:30" x14ac:dyDescent="0.25">
      <c r="B119" s="15"/>
      <c r="E119" s="28"/>
      <c r="F119" s="10">
        <f t="shared" si="22"/>
        <v>112</v>
      </c>
      <c r="G119" s="139">
        <v>0.5</v>
      </c>
      <c r="H119" s="12">
        <f t="shared" si="23"/>
        <v>0.5</v>
      </c>
      <c r="I119" s="28"/>
      <c r="J119" s="12">
        <f t="shared" si="32"/>
        <v>4.5768982205890696E-5</v>
      </c>
      <c r="K119" s="12">
        <f t="shared" si="33"/>
        <v>0.34949198576399171</v>
      </c>
      <c r="L119" s="13">
        <f t="shared" ca="1" si="28"/>
        <v>1</v>
      </c>
      <c r="M119" s="13">
        <f t="shared" ca="1" si="29"/>
        <v>1</v>
      </c>
      <c r="N119" s="28"/>
      <c r="O119" s="12">
        <f t="shared" si="34"/>
        <v>4.6071997734993745E-5</v>
      </c>
      <c r="P119" s="12">
        <f t="shared" si="35"/>
        <v>0.35658667307500075</v>
      </c>
      <c r="Q119" s="13">
        <f t="shared" ca="1" si="30"/>
        <v>1</v>
      </c>
      <c r="R119" s="13">
        <f t="shared" ca="1" si="31"/>
        <v>1</v>
      </c>
      <c r="S119" s="28"/>
      <c r="V119" s="15"/>
      <c r="X119" s="132"/>
      <c r="Y119" s="134"/>
      <c r="Z119" s="134"/>
      <c r="AC119" s="135"/>
      <c r="AD119" s="132"/>
    </row>
    <row r="120" spans="1:30" x14ac:dyDescent="0.25">
      <c r="B120" s="15"/>
      <c r="E120" s="28"/>
      <c r="F120" s="10">
        <f t="shared" si="22"/>
        <v>113</v>
      </c>
      <c r="G120" s="139">
        <v>0.5</v>
      </c>
      <c r="H120" s="12">
        <f t="shared" si="23"/>
        <v>0.5</v>
      </c>
      <c r="I120" s="28"/>
      <c r="J120" s="12">
        <f t="shared" si="32"/>
        <v>2.2884491102945348E-5</v>
      </c>
      <c r="K120" s="12">
        <f t="shared" si="33"/>
        <v>0.34253845512495512</v>
      </c>
      <c r="L120" s="13">
        <f t="shared" ca="1" si="28"/>
        <v>1</v>
      </c>
      <c r="M120" s="13">
        <f t="shared" ca="1" si="29"/>
        <v>1</v>
      </c>
      <c r="N120" s="28"/>
      <c r="O120" s="12">
        <f t="shared" si="34"/>
        <v>2.3035998867496872E-5</v>
      </c>
      <c r="P120" s="12">
        <f t="shared" si="35"/>
        <v>0.34949198576399171</v>
      </c>
      <c r="Q120" s="13">
        <f t="shared" ca="1" si="30"/>
        <v>1</v>
      </c>
      <c r="R120" s="13">
        <f t="shared" ca="1" si="31"/>
        <v>1</v>
      </c>
      <c r="S120" s="28"/>
      <c r="V120" s="15"/>
      <c r="X120" s="132"/>
      <c r="Y120" s="134"/>
      <c r="Z120" s="134"/>
      <c r="AC120" s="135"/>
      <c r="AD120" s="132"/>
    </row>
    <row r="121" spans="1:30" x14ac:dyDescent="0.25">
      <c r="B121" s="15"/>
      <c r="E121" s="28"/>
      <c r="F121" s="10">
        <f t="shared" si="22"/>
        <v>114</v>
      </c>
      <c r="G121" s="139">
        <v>0.5</v>
      </c>
      <c r="H121" s="12">
        <f t="shared" si="23"/>
        <v>0.5</v>
      </c>
      <c r="I121" s="28"/>
      <c r="J121" s="12">
        <f t="shared" si="32"/>
        <v>1.1442245551472674E-5</v>
      </c>
      <c r="K121" s="12">
        <f t="shared" si="33"/>
        <v>0.33572327268936109</v>
      </c>
      <c r="L121" s="13">
        <f t="shared" ca="1" si="28"/>
        <v>1</v>
      </c>
      <c r="M121" s="13">
        <f t="shared" ca="1" si="29"/>
        <v>1</v>
      </c>
      <c r="N121" s="28"/>
      <c r="O121" s="12">
        <f t="shared" si="34"/>
        <v>1.1517999433748436E-5</v>
      </c>
      <c r="P121" s="12">
        <f t="shared" si="35"/>
        <v>0.34253845512495512</v>
      </c>
      <c r="Q121" s="13">
        <f t="shared" ca="1" si="30"/>
        <v>1</v>
      </c>
      <c r="R121" s="13">
        <f t="shared" ca="1" si="31"/>
        <v>1</v>
      </c>
      <c r="S121" s="28"/>
      <c r="V121" s="15"/>
      <c r="X121" s="132"/>
      <c r="Y121" s="134"/>
      <c r="Z121" s="134"/>
      <c r="AC121" s="135"/>
      <c r="AD121" s="132"/>
    </row>
    <row r="122" spans="1:30" x14ac:dyDescent="0.25">
      <c r="B122" s="15"/>
      <c r="E122" s="28"/>
      <c r="F122" s="10">
        <f t="shared" si="22"/>
        <v>115</v>
      </c>
      <c r="G122" s="139">
        <v>0.5</v>
      </c>
      <c r="H122" s="12">
        <f t="shared" si="23"/>
        <v>0.5</v>
      </c>
      <c r="I122" s="28"/>
      <c r="J122" s="12">
        <f t="shared" si="32"/>
        <v>5.7211227757363371E-6</v>
      </c>
      <c r="K122" s="12">
        <f t="shared" si="33"/>
        <v>0.32904368586627569</v>
      </c>
      <c r="L122" s="13">
        <f t="shared" ca="1" si="28"/>
        <v>1</v>
      </c>
      <c r="M122" s="13">
        <f t="shared" ca="1" si="29"/>
        <v>1</v>
      </c>
      <c r="N122" s="28"/>
      <c r="O122" s="12">
        <f t="shared" si="34"/>
        <v>5.7589997168742181E-6</v>
      </c>
      <c r="P122" s="12">
        <f t="shared" si="35"/>
        <v>0.33572327268936109</v>
      </c>
      <c r="Q122" s="13">
        <f t="shared" ca="1" si="30"/>
        <v>1</v>
      </c>
      <c r="R122" s="13">
        <f t="shared" ca="1" si="31"/>
        <v>1</v>
      </c>
      <c r="S122" s="28"/>
      <c r="V122" s="15"/>
      <c r="X122" s="132"/>
      <c r="Y122" s="134"/>
      <c r="Z122" s="134"/>
      <c r="AC122" s="135"/>
      <c r="AD122" s="132"/>
    </row>
    <row r="123" spans="1:30" x14ac:dyDescent="0.25">
      <c r="B123" s="15"/>
      <c r="E123" s="28"/>
      <c r="F123" s="10">
        <f t="shared" si="22"/>
        <v>116</v>
      </c>
      <c r="G123" s="139">
        <v>0.5</v>
      </c>
      <c r="H123" s="12">
        <f t="shared" si="23"/>
        <v>0.5</v>
      </c>
      <c r="I123" s="28"/>
      <c r="J123" s="12">
        <f t="shared" si="32"/>
        <v>2.8605613878681685E-6</v>
      </c>
      <c r="K123" s="12">
        <f t="shared" si="33"/>
        <v>0.32249699683061422</v>
      </c>
      <c r="L123" s="13">
        <f t="shared" ca="1" si="28"/>
        <v>1</v>
      </c>
      <c r="M123" s="13">
        <f t="shared" ca="1" si="29"/>
        <v>1</v>
      </c>
      <c r="N123" s="28"/>
      <c r="O123" s="12">
        <f t="shared" si="34"/>
        <v>2.8794998584371091E-6</v>
      </c>
      <c r="P123" s="12">
        <f t="shared" si="35"/>
        <v>0.32904368586627569</v>
      </c>
      <c r="Q123" s="13">
        <f t="shared" ca="1" si="30"/>
        <v>1</v>
      </c>
      <c r="R123" s="13">
        <f t="shared" ca="1" si="31"/>
        <v>1</v>
      </c>
      <c r="S123" s="28"/>
      <c r="V123" s="15"/>
      <c r="X123" s="132"/>
      <c r="Y123" s="134"/>
      <c r="Z123" s="134"/>
      <c r="AC123" s="135"/>
      <c r="AD123" s="132"/>
    </row>
    <row r="124" spans="1:30" x14ac:dyDescent="0.25">
      <c r="B124" s="15"/>
      <c r="E124" s="28"/>
      <c r="F124" s="10">
        <f t="shared" si="22"/>
        <v>117</v>
      </c>
      <c r="G124" s="139">
        <v>0.5</v>
      </c>
      <c r="H124" s="12">
        <f t="shared" si="23"/>
        <v>0.5</v>
      </c>
      <c r="I124" s="28"/>
      <c r="J124" s="12">
        <f t="shared" si="32"/>
        <v>1.4302806939340843E-6</v>
      </c>
      <c r="K124" s="12">
        <f t="shared" si="33"/>
        <v>0.31608056143351387</v>
      </c>
      <c r="L124" s="13">
        <f t="shared" ca="1" si="28"/>
        <v>1</v>
      </c>
      <c r="M124" s="13">
        <f t="shared" ca="1" si="29"/>
        <v>1</v>
      </c>
      <c r="N124" s="28"/>
      <c r="O124" s="12">
        <f t="shared" si="34"/>
        <v>1.4397499292185545E-6</v>
      </c>
      <c r="P124" s="12">
        <f t="shared" si="35"/>
        <v>0.32249699683061422</v>
      </c>
      <c r="Q124" s="13">
        <f t="shared" ca="1" si="30"/>
        <v>1</v>
      </c>
      <c r="R124" s="13">
        <f t="shared" ca="1" si="31"/>
        <v>1</v>
      </c>
      <c r="S124" s="28"/>
      <c r="V124" s="15"/>
      <c r="X124" s="132"/>
      <c r="Y124" s="134"/>
      <c r="Z124" s="134"/>
      <c r="AC124" s="135"/>
      <c r="AD124" s="132"/>
    </row>
    <row r="125" spans="1:30" x14ac:dyDescent="0.25">
      <c r="B125" s="15"/>
      <c r="E125" s="28"/>
      <c r="F125" s="10">
        <f t="shared" si="22"/>
        <v>118</v>
      </c>
      <c r="G125" s="139">
        <v>0.5</v>
      </c>
      <c r="H125" s="12">
        <f t="shared" si="23"/>
        <v>0.5</v>
      </c>
      <c r="I125" s="28"/>
      <c r="J125" s="12">
        <f t="shared" si="32"/>
        <v>7.1514034696704213E-7</v>
      </c>
      <c r="K125" s="12">
        <f t="shared" si="33"/>
        <v>0.30979178813438585</v>
      </c>
      <c r="L125" s="13">
        <f t="shared" ca="1" si="28"/>
        <v>1</v>
      </c>
      <c r="M125" s="13">
        <f t="shared" ca="1" si="29"/>
        <v>1</v>
      </c>
      <c r="N125" s="28"/>
      <c r="O125" s="12">
        <f t="shared" si="34"/>
        <v>7.1987496460927727E-7</v>
      </c>
      <c r="P125" s="12">
        <f t="shared" si="35"/>
        <v>0.31608056143351387</v>
      </c>
      <c r="Q125" s="13">
        <f t="shared" ca="1" si="30"/>
        <v>1</v>
      </c>
      <c r="R125" s="13">
        <f t="shared" ca="1" si="31"/>
        <v>1</v>
      </c>
      <c r="S125" s="28"/>
      <c r="V125" s="15"/>
      <c r="X125" s="132"/>
      <c r="Y125" s="134"/>
      <c r="Z125" s="134"/>
      <c r="AC125" s="135"/>
      <c r="AD125" s="132"/>
    </row>
    <row r="126" spans="1:30" x14ac:dyDescent="0.25">
      <c r="A126" s="17"/>
      <c r="B126" s="15"/>
      <c r="E126" s="28"/>
      <c r="F126" s="10">
        <f t="shared" si="22"/>
        <v>119</v>
      </c>
      <c r="G126" s="139">
        <v>0.5</v>
      </c>
      <c r="H126" s="12">
        <f t="shared" si="23"/>
        <v>0.5</v>
      </c>
      <c r="I126" s="28"/>
      <c r="J126" s="12">
        <f t="shared" si="32"/>
        <v>3.5757017348352107E-7</v>
      </c>
      <c r="K126" s="12">
        <f t="shared" si="33"/>
        <v>0.30362813695421526</v>
      </c>
      <c r="L126" s="13">
        <f t="shared" ca="1" si="28"/>
        <v>1</v>
      </c>
      <c r="M126" s="13">
        <f t="shared" ca="1" si="29"/>
        <v>1</v>
      </c>
      <c r="N126" s="28"/>
      <c r="O126" s="12">
        <f t="shared" si="34"/>
        <v>3.5993748230463863E-7</v>
      </c>
      <c r="P126" s="12">
        <f t="shared" si="35"/>
        <v>0.30979178813438585</v>
      </c>
      <c r="Q126" s="13">
        <f t="shared" ca="1" si="30"/>
        <v>1</v>
      </c>
      <c r="R126" s="13">
        <f t="shared" ca="1" si="31"/>
        <v>1</v>
      </c>
      <c r="S126" s="28"/>
      <c r="V126" s="15"/>
      <c r="X126" s="132"/>
      <c r="Y126" s="134"/>
      <c r="Z126" s="134"/>
      <c r="AC126" s="135"/>
      <c r="AD126" s="132"/>
    </row>
    <row r="127" spans="1:30" x14ac:dyDescent="0.25">
      <c r="B127" s="15"/>
      <c r="E127" s="28"/>
      <c r="F127" s="10">
        <f t="shared" si="22"/>
        <v>120</v>
      </c>
      <c r="G127" s="139">
        <v>1</v>
      </c>
      <c r="H127" s="12">
        <f t="shared" si="23"/>
        <v>0</v>
      </c>
      <c r="I127" s="28"/>
      <c r="J127" s="12">
        <f t="shared" si="32"/>
        <v>1.7878508674176053E-7</v>
      </c>
      <c r="K127" s="12">
        <f t="shared" si="33"/>
        <v>0.29758711844968661</v>
      </c>
      <c r="L127" s="13">
        <f t="shared" ca="1" si="28"/>
        <v>1</v>
      </c>
      <c r="M127" s="13">
        <f t="shared" ca="1" si="29"/>
        <v>1</v>
      </c>
      <c r="N127" s="28"/>
      <c r="O127" s="12">
        <f t="shared" si="34"/>
        <v>1.7996874115231932E-7</v>
      </c>
      <c r="P127" s="12">
        <f t="shared" si="35"/>
        <v>0.30362813695421526</v>
      </c>
      <c r="Q127" s="13">
        <f t="shared" ca="1" si="30"/>
        <v>1</v>
      </c>
      <c r="R127" s="13">
        <f t="shared" ca="1" si="31"/>
        <v>1</v>
      </c>
      <c r="S127" s="28"/>
      <c r="V127" s="15"/>
      <c r="X127" s="132"/>
      <c r="Y127" s="134"/>
      <c r="Z127" s="134"/>
      <c r="AC127" s="135"/>
      <c r="AD127" s="132"/>
    </row>
    <row r="128" spans="1:30" x14ac:dyDescent="0.25">
      <c r="B128" s="15"/>
      <c r="E128" s="16"/>
      <c r="F128" s="149"/>
      <c r="G128" s="150"/>
      <c r="H128" s="16"/>
      <c r="I128" s="16"/>
      <c r="J128" s="16"/>
      <c r="K128" s="16"/>
      <c r="L128" s="16"/>
      <c r="M128" s="16"/>
      <c r="N128" s="16"/>
      <c r="O128" s="16"/>
      <c r="P128" s="16"/>
      <c r="Q128" s="16"/>
      <c r="R128" s="16"/>
      <c r="S128" s="16"/>
    </row>
    <row r="129" spans="1:19" x14ac:dyDescent="0.25">
      <c r="B129" s="15"/>
      <c r="F129" s="149"/>
      <c r="G129" s="150"/>
    </row>
    <row r="130" spans="1:19" x14ac:dyDescent="0.25">
      <c r="A130" s="18"/>
      <c r="B130" s="15"/>
      <c r="E130" s="16"/>
      <c r="F130" s="149"/>
      <c r="G130" s="150"/>
      <c r="I130" s="16"/>
      <c r="K130" s="16"/>
      <c r="L130" s="16"/>
      <c r="M130" s="16"/>
      <c r="N130" s="16"/>
      <c r="P130" s="16"/>
      <c r="Q130" s="16"/>
      <c r="R130" s="16"/>
      <c r="S130" s="16"/>
    </row>
    <row r="131" spans="1:19" x14ac:dyDescent="0.25">
      <c r="A131" s="18"/>
      <c r="B131" s="15"/>
      <c r="E131" s="16"/>
      <c r="F131" s="149"/>
      <c r="G131" s="150"/>
      <c r="I131" s="16"/>
      <c r="K131" s="16"/>
      <c r="L131" s="16"/>
      <c r="M131" s="16"/>
      <c r="N131" s="16"/>
      <c r="P131" s="16"/>
      <c r="Q131" s="16"/>
      <c r="R131" s="16"/>
      <c r="S131" s="16"/>
    </row>
    <row r="132" spans="1:19" x14ac:dyDescent="0.25">
      <c r="J132" s="153"/>
      <c r="O132" s="153"/>
    </row>
    <row r="133" spans="1:19" x14ac:dyDescent="0.25">
      <c r="J133" s="153"/>
      <c r="O133" s="153"/>
    </row>
  </sheetData>
  <sheetProtection selectLockedCells="1" selectUnlockedCells="1"/>
  <mergeCells count="2">
    <mergeCell ref="T23:AJ23"/>
    <mergeCell ref="A24:D25"/>
  </mergeCells>
  <hyperlinks>
    <hyperlink ref="G3" r:id="rId1" display="https://www.pbgc.gov/prac/mortality-retirement-and-pv-max-guarantee/erisa-mortality-tables/erisa-section-4050-mortality-table-for-2022-valuation-dates" xr:uid="{28C30360-ABF8-4342-9D9F-2A0C3726C28E}"/>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X133"/>
  <sheetViews>
    <sheetView zoomScaleNormal="100" workbookViewId="0">
      <pane xSplit="4" ySplit="6" topLeftCell="E7" activePane="bottomRight" state="frozen"/>
      <selection activeCell="L17" sqref="L17"/>
      <selection pane="topRight" activeCell="L17" sqref="L17"/>
      <selection pane="bottomLeft" activeCell="L17" sqref="L17"/>
      <selection pane="bottomRight" activeCell="F7" sqref="F7:F127"/>
    </sheetView>
  </sheetViews>
  <sheetFormatPr defaultColWidth="9.1796875" defaultRowHeight="12.5" x14ac:dyDescent="0.25"/>
  <cols>
    <col min="1" max="2" width="12.7265625" style="4" customWidth="1"/>
    <col min="3" max="3" width="38.26953125" style="4" customWidth="1"/>
    <col min="4" max="4" width="1.7265625" style="30" customWidth="1"/>
    <col min="5" max="5" width="14" style="4" customWidth="1"/>
    <col min="6" max="6" width="10.1796875" style="4" customWidth="1"/>
    <col min="7" max="7" width="9.54296875" style="6" bestFit="1" customWidth="1"/>
    <col min="8" max="8" width="1.7265625" style="30" customWidth="1"/>
    <col min="9" max="10" width="9.26953125" style="6" bestFit="1" customWidth="1"/>
    <col min="11" max="11" width="8.7265625" style="6" customWidth="1"/>
    <col min="12" max="12" width="1.7265625" style="30" customWidth="1"/>
    <col min="13" max="14" width="9.26953125" style="6" bestFit="1" customWidth="1"/>
    <col min="15" max="15" width="8.453125" style="6" customWidth="1"/>
    <col min="16" max="16" width="1.7265625" style="30" customWidth="1"/>
    <col min="17" max="17" width="11.7265625" style="4" bestFit="1" customWidth="1"/>
    <col min="18" max="18" width="9.54296875" style="4" bestFit="1" customWidth="1"/>
    <col min="19" max="16384" width="9.1796875" style="4"/>
  </cols>
  <sheetData>
    <row r="1" spans="1:18" ht="13" x14ac:dyDescent="0.3">
      <c r="A1" s="67" t="s">
        <v>34</v>
      </c>
      <c r="E1" s="126"/>
      <c r="F1" s="89">
        <f>1/(1+F4)</f>
        <v>0.97684868613851705</v>
      </c>
      <c r="R1" s="4" t="str">
        <f ca="1">CELL("filename")</f>
        <v>https://pbgcgov.sharepoint.com/teams/PRAD/AnnualUpdates/Missing P Category 2 calculator/2022/[2022 Missing P Cat 2 Calculator - for Posting.xlsx]Instructions</v>
      </c>
    </row>
    <row r="2" spans="1:18" ht="14" x14ac:dyDescent="0.35">
      <c r="A2" s="49" t="s">
        <v>40</v>
      </c>
      <c r="B2" s="47"/>
      <c r="C2" s="48"/>
      <c r="E2" s="125">
        <f>'Update Wkbk Instructions'!E1</f>
        <v>2022</v>
      </c>
      <c r="F2" s="89">
        <f>1/(1+F5)</f>
        <v>0.98010389101244733</v>
      </c>
      <c r="G2" s="4"/>
      <c r="H2" s="26"/>
      <c r="K2" s="90" t="s">
        <v>7</v>
      </c>
      <c r="L2" s="26"/>
      <c r="N2" s="4"/>
      <c r="O2" s="90" t="s">
        <v>7</v>
      </c>
      <c r="P2" s="26"/>
    </row>
    <row r="3" spans="1:18" x14ac:dyDescent="0.25">
      <c r="A3" s="22" t="s">
        <v>4</v>
      </c>
      <c r="D3" s="26"/>
      <c r="E3" s="3" t="s">
        <v>2</v>
      </c>
      <c r="F3" s="76" t="s">
        <v>138</v>
      </c>
      <c r="G3" s="21"/>
      <c r="H3" s="26"/>
      <c r="I3" s="5" t="s">
        <v>41</v>
      </c>
      <c r="J3" s="5" t="s">
        <v>42</v>
      </c>
      <c r="K3" s="91" t="s">
        <v>39</v>
      </c>
      <c r="L3" s="26"/>
      <c r="M3" s="5" t="s">
        <v>41</v>
      </c>
      <c r="N3" s="5" t="s">
        <v>42</v>
      </c>
      <c r="O3" s="91" t="s">
        <v>39</v>
      </c>
      <c r="P3" s="26"/>
    </row>
    <row r="4" spans="1:18" ht="12.75" customHeight="1" x14ac:dyDescent="0.3">
      <c r="A4" s="53">
        <f>'Annuity Factor Calcs'!$D$18</f>
        <v>66</v>
      </c>
      <c r="D4" s="27"/>
      <c r="E4" s="19" t="s">
        <v>3</v>
      </c>
      <c r="F4" s="129">
        <v>2.3699999999999999E-2</v>
      </c>
      <c r="G4" s="20">
        <v>20</v>
      </c>
      <c r="H4" s="27"/>
      <c r="I4" s="5" t="s">
        <v>43</v>
      </c>
      <c r="J4" s="5" t="s">
        <v>43</v>
      </c>
      <c r="K4" s="92" t="s">
        <v>11</v>
      </c>
      <c r="L4" s="27"/>
      <c r="M4" s="5" t="s">
        <v>43</v>
      </c>
      <c r="N4" s="5" t="s">
        <v>43</v>
      </c>
      <c r="O4" s="92" t="s">
        <v>12</v>
      </c>
      <c r="P4" s="27"/>
    </row>
    <row r="5" spans="1:18" ht="13" x14ac:dyDescent="0.3">
      <c r="A5" s="33">
        <f>INT(A4+0.0000001)</f>
        <v>66</v>
      </c>
      <c r="B5" s="64">
        <f>SUMPRODUCT(SurvivalDiscount,InterestDiscount,Payment)-((11/24)*(I$5*J$5))</f>
        <v>15.752175948003655</v>
      </c>
      <c r="D5" s="26"/>
      <c r="E5" s="19" t="s">
        <v>6</v>
      </c>
      <c r="F5" s="129">
        <v>2.0299999999999999E-2</v>
      </c>
      <c r="G5" s="35">
        <v>999</v>
      </c>
      <c r="H5" s="26"/>
      <c r="I5" s="7">
        <f>LOOKUP(K5,$E$10:$E$127,I10:I127)</f>
        <v>1</v>
      </c>
      <c r="J5" s="7">
        <f>LOOKUP(K5,$E$10:$E$127,J10:J127)</f>
        <v>1</v>
      </c>
      <c r="K5" s="33">
        <f>$A$5</f>
        <v>66</v>
      </c>
      <c r="L5" s="26"/>
      <c r="M5" s="7">
        <f>LOOKUP(O5,$E$10:$E$127,M10:M127)</f>
        <v>1</v>
      </c>
      <c r="N5" s="7">
        <f>LOOKUP(O5,$E$10:$E$127,N10:N127)</f>
        <v>1</v>
      </c>
      <c r="O5" s="33">
        <f>$A$6</f>
        <v>67</v>
      </c>
      <c r="P5" s="26"/>
    </row>
    <row r="6" spans="1:18" x14ac:dyDescent="0.25">
      <c r="A6" s="33">
        <f>A5+1</f>
        <v>67</v>
      </c>
      <c r="B6" s="64">
        <f>SUMPRODUCT(SurvivalDiscount2,InterestDiscount2,Payment2)-((11/24)*(M$5*N$5))</f>
        <v>15.257222482295582</v>
      </c>
      <c r="D6" s="26"/>
      <c r="E6" s="8" t="s">
        <v>7</v>
      </c>
      <c r="F6" s="9" t="s">
        <v>8</v>
      </c>
      <c r="G6" s="9" t="s">
        <v>9</v>
      </c>
      <c r="H6" s="26"/>
      <c r="I6" s="31"/>
      <c r="J6" s="31"/>
      <c r="K6" s="88"/>
      <c r="L6" s="26"/>
      <c r="M6" s="31"/>
      <c r="N6" s="31"/>
      <c r="O6" s="88"/>
      <c r="P6" s="26"/>
    </row>
    <row r="7" spans="1:18" x14ac:dyDescent="0.25">
      <c r="A7" s="45">
        <f>MOD(A4,1)</f>
        <v>0</v>
      </c>
      <c r="B7" s="24"/>
      <c r="D7" s="28"/>
      <c r="E7" s="10">
        <v>0</v>
      </c>
      <c r="F7" s="127">
        <v>0</v>
      </c>
      <c r="G7" s="4">
        <f>1-F7</f>
        <v>1</v>
      </c>
      <c r="H7" s="28"/>
      <c r="I7" s="6">
        <v>1</v>
      </c>
      <c r="J7" s="13">
        <v>0</v>
      </c>
      <c r="K7" s="13">
        <f>IF($E7&gt;=K$5,1,0)</f>
        <v>0</v>
      </c>
      <c r="L7" s="28"/>
      <c r="M7" s="6">
        <v>1</v>
      </c>
      <c r="N7" s="13">
        <v>0</v>
      </c>
      <c r="O7" s="13">
        <f>IF($E7&gt;=O$5,1,0)</f>
        <v>0</v>
      </c>
      <c r="P7" s="28"/>
      <c r="R7" s="137"/>
    </row>
    <row r="8" spans="1:18" x14ac:dyDescent="0.25">
      <c r="A8" s="23"/>
      <c r="B8" s="65" t="s">
        <v>32</v>
      </c>
      <c r="D8" s="28"/>
      <c r="E8" s="10">
        <f t="shared" ref="E8:E71" si="0">E7+1</f>
        <v>1</v>
      </c>
      <c r="F8" s="127">
        <v>0</v>
      </c>
      <c r="G8" s="12">
        <f t="shared" ref="G8:G71" si="1">1-F8</f>
        <v>1</v>
      </c>
      <c r="H8" s="28"/>
      <c r="I8" s="12">
        <f t="shared" ref="I8:I39" si="2">IF($E7&lt;$A$5,1,I7*$G7)</f>
        <v>1</v>
      </c>
      <c r="J8" s="12">
        <f t="shared" ref="J8:J39" si="3">IF($E7&lt;$A$5,1,J7*IF($E8&gt;($A$5+$G$4),$F$2,$F$1))</f>
        <v>1</v>
      </c>
      <c r="K8" s="13">
        <f t="shared" ref="K8:K71" si="4">IF($E8&gt;=K$5,1,0)</f>
        <v>0</v>
      </c>
      <c r="L8" s="28"/>
      <c r="M8" s="12">
        <f t="shared" ref="M8:M39" si="5">IF($E7&lt;$A$6,1,M7*$G7)</f>
        <v>1</v>
      </c>
      <c r="N8" s="12">
        <f t="shared" ref="N8:N39" si="6">IF($E7&lt;$A$6,1,N7*IF($E8&gt;($A$6+$G$4),$F$2,$F$1))</f>
        <v>1</v>
      </c>
      <c r="O8" s="13">
        <f t="shared" ref="O8:O71" si="7">IF($E8&gt;=O$5,1,0)</f>
        <v>0</v>
      </c>
      <c r="P8" s="28"/>
      <c r="R8" s="137"/>
    </row>
    <row r="9" spans="1:18" ht="13" x14ac:dyDescent="0.3">
      <c r="A9" s="41">
        <f>A4</f>
        <v>66</v>
      </c>
      <c r="B9" s="50">
        <f>B5+((B6-B5)*A7)</f>
        <v>15.752175948003655</v>
      </c>
      <c r="D9" s="28"/>
      <c r="E9" s="10">
        <f t="shared" si="0"/>
        <v>2</v>
      </c>
      <c r="F9" s="127">
        <v>0</v>
      </c>
      <c r="G9" s="12">
        <f t="shared" si="1"/>
        <v>1</v>
      </c>
      <c r="H9" s="28"/>
      <c r="I9" s="12">
        <f t="shared" si="2"/>
        <v>1</v>
      </c>
      <c r="J9" s="12">
        <f t="shared" si="3"/>
        <v>1</v>
      </c>
      <c r="K9" s="13">
        <f t="shared" si="4"/>
        <v>0</v>
      </c>
      <c r="L9" s="28"/>
      <c r="M9" s="12">
        <f t="shared" si="5"/>
        <v>1</v>
      </c>
      <c r="N9" s="12">
        <f t="shared" si="6"/>
        <v>1</v>
      </c>
      <c r="O9" s="13">
        <f t="shared" si="7"/>
        <v>0</v>
      </c>
      <c r="P9" s="28"/>
      <c r="R9" s="137"/>
    </row>
    <row r="10" spans="1:18" x14ac:dyDescent="0.25">
      <c r="A10" s="23"/>
      <c r="B10" s="66" t="s">
        <v>33</v>
      </c>
      <c r="D10" s="28"/>
      <c r="E10" s="10">
        <f t="shared" si="0"/>
        <v>3</v>
      </c>
      <c r="F10" s="127">
        <v>0</v>
      </c>
      <c r="G10" s="12">
        <f t="shared" si="1"/>
        <v>1</v>
      </c>
      <c r="H10" s="28"/>
      <c r="I10" s="12">
        <f t="shared" si="2"/>
        <v>1</v>
      </c>
      <c r="J10" s="12">
        <f t="shared" si="3"/>
        <v>1</v>
      </c>
      <c r="K10" s="13">
        <f t="shared" si="4"/>
        <v>0</v>
      </c>
      <c r="L10" s="28"/>
      <c r="M10" s="12">
        <f t="shared" si="5"/>
        <v>1</v>
      </c>
      <c r="N10" s="12">
        <f t="shared" si="6"/>
        <v>1</v>
      </c>
      <c r="O10" s="13">
        <f t="shared" si="7"/>
        <v>0</v>
      </c>
      <c r="P10" s="28"/>
      <c r="R10" s="137"/>
    </row>
    <row r="11" spans="1:18" x14ac:dyDescent="0.25">
      <c r="D11" s="28"/>
      <c r="E11" s="10">
        <f t="shared" si="0"/>
        <v>4</v>
      </c>
      <c r="F11" s="127">
        <v>0</v>
      </c>
      <c r="G11" s="12">
        <f t="shared" si="1"/>
        <v>1</v>
      </c>
      <c r="H11" s="28"/>
      <c r="I11" s="12">
        <f t="shared" si="2"/>
        <v>1</v>
      </c>
      <c r="J11" s="12">
        <f t="shared" si="3"/>
        <v>1</v>
      </c>
      <c r="K11" s="13">
        <f t="shared" si="4"/>
        <v>0</v>
      </c>
      <c r="L11" s="28"/>
      <c r="M11" s="12">
        <f t="shared" si="5"/>
        <v>1</v>
      </c>
      <c r="N11" s="12">
        <f t="shared" si="6"/>
        <v>1</v>
      </c>
      <c r="O11" s="13">
        <f t="shared" si="7"/>
        <v>0</v>
      </c>
      <c r="P11" s="28"/>
      <c r="R11" s="137"/>
    </row>
    <row r="12" spans="1:18" x14ac:dyDescent="0.25">
      <c r="A12" s="140" t="s">
        <v>115</v>
      </c>
      <c r="B12" s="140"/>
      <c r="C12" s="140"/>
      <c r="D12" s="28"/>
      <c r="E12" s="10">
        <f t="shared" si="0"/>
        <v>5</v>
      </c>
      <c r="F12" s="127">
        <v>0</v>
      </c>
      <c r="G12" s="12">
        <f t="shared" si="1"/>
        <v>1</v>
      </c>
      <c r="H12" s="28"/>
      <c r="I12" s="12">
        <f t="shared" si="2"/>
        <v>1</v>
      </c>
      <c r="J12" s="12">
        <f t="shared" si="3"/>
        <v>1</v>
      </c>
      <c r="K12" s="13">
        <f t="shared" si="4"/>
        <v>0</v>
      </c>
      <c r="L12" s="28"/>
      <c r="M12" s="12">
        <f t="shared" si="5"/>
        <v>1</v>
      </c>
      <c r="N12" s="12">
        <f t="shared" si="6"/>
        <v>1</v>
      </c>
      <c r="O12" s="13">
        <f t="shared" si="7"/>
        <v>0</v>
      </c>
      <c r="P12" s="28"/>
      <c r="R12" s="137"/>
    </row>
    <row r="13" spans="1:18" x14ac:dyDescent="0.25">
      <c r="A13" s="140" t="s">
        <v>140</v>
      </c>
      <c r="B13" s="140"/>
      <c r="C13" s="140"/>
      <c r="D13" s="28"/>
      <c r="E13" s="10">
        <f t="shared" si="0"/>
        <v>6</v>
      </c>
      <c r="F13" s="127">
        <v>0</v>
      </c>
      <c r="G13" s="12">
        <f t="shared" si="1"/>
        <v>1</v>
      </c>
      <c r="H13" s="28"/>
      <c r="I13" s="12">
        <f t="shared" si="2"/>
        <v>1</v>
      </c>
      <c r="J13" s="12">
        <f t="shared" si="3"/>
        <v>1</v>
      </c>
      <c r="K13" s="13">
        <f t="shared" si="4"/>
        <v>0</v>
      </c>
      <c r="L13" s="28"/>
      <c r="M13" s="12">
        <f t="shared" si="5"/>
        <v>1</v>
      </c>
      <c r="N13" s="12">
        <f t="shared" si="6"/>
        <v>1</v>
      </c>
      <c r="O13" s="13">
        <f t="shared" si="7"/>
        <v>0</v>
      </c>
      <c r="P13" s="28"/>
      <c r="R13" s="137"/>
    </row>
    <row r="14" spans="1:18" x14ac:dyDescent="0.25">
      <c r="A14" s="140" t="s">
        <v>134</v>
      </c>
      <c r="B14" s="140"/>
      <c r="C14" s="140"/>
      <c r="D14" s="28"/>
      <c r="E14" s="10">
        <f t="shared" si="0"/>
        <v>7</v>
      </c>
      <c r="F14" s="127">
        <v>0</v>
      </c>
      <c r="G14" s="12">
        <f t="shared" si="1"/>
        <v>1</v>
      </c>
      <c r="H14" s="28"/>
      <c r="I14" s="12">
        <f t="shared" si="2"/>
        <v>1</v>
      </c>
      <c r="J14" s="12">
        <f t="shared" si="3"/>
        <v>1</v>
      </c>
      <c r="K14" s="13">
        <f t="shared" si="4"/>
        <v>0</v>
      </c>
      <c r="L14" s="28"/>
      <c r="M14" s="12">
        <f t="shared" si="5"/>
        <v>1</v>
      </c>
      <c r="N14" s="12">
        <f t="shared" si="6"/>
        <v>1</v>
      </c>
      <c r="O14" s="13">
        <f t="shared" si="7"/>
        <v>0</v>
      </c>
      <c r="P14" s="28"/>
      <c r="R14" s="137"/>
    </row>
    <row r="15" spans="1:18" x14ac:dyDescent="0.25">
      <c r="A15" s="287" t="str">
        <f>"4044 Interest rates and select period for Q1 "&amp;'Update Wkbk Instructions'!E1&amp;" (cells F4, F5, and G4) updated 12/3/2021 - DH"</f>
        <v>4044 Interest rates and select period for Q1 2022 (cells F4, F5, and G4) updated 12/3/2021 - DH</v>
      </c>
      <c r="B15" s="287"/>
      <c r="C15" s="287"/>
      <c r="D15" s="28"/>
      <c r="E15" s="10">
        <f t="shared" si="0"/>
        <v>8</v>
      </c>
      <c r="F15" s="127">
        <v>0</v>
      </c>
      <c r="G15" s="12">
        <f t="shared" si="1"/>
        <v>1</v>
      </c>
      <c r="H15" s="28"/>
      <c r="I15" s="12">
        <f t="shared" si="2"/>
        <v>1</v>
      </c>
      <c r="J15" s="12">
        <f t="shared" si="3"/>
        <v>1</v>
      </c>
      <c r="K15" s="13">
        <f t="shared" si="4"/>
        <v>0</v>
      </c>
      <c r="L15" s="28"/>
      <c r="M15" s="12">
        <f t="shared" si="5"/>
        <v>1</v>
      </c>
      <c r="N15" s="12">
        <f t="shared" si="6"/>
        <v>1</v>
      </c>
      <c r="O15" s="13">
        <f t="shared" si="7"/>
        <v>0</v>
      </c>
      <c r="P15" s="28"/>
      <c r="R15" s="137"/>
    </row>
    <row r="16" spans="1:18" x14ac:dyDescent="0.25">
      <c r="A16" s="287"/>
      <c r="B16" s="287"/>
      <c r="C16" s="287"/>
      <c r="D16" s="28"/>
      <c r="E16" s="10">
        <f t="shared" si="0"/>
        <v>9</v>
      </c>
      <c r="F16" s="127">
        <v>0</v>
      </c>
      <c r="G16" s="12">
        <f t="shared" si="1"/>
        <v>1</v>
      </c>
      <c r="H16" s="28"/>
      <c r="I16" s="12">
        <f t="shared" si="2"/>
        <v>1</v>
      </c>
      <c r="J16" s="12">
        <f t="shared" si="3"/>
        <v>1</v>
      </c>
      <c r="K16" s="13">
        <f t="shared" si="4"/>
        <v>0</v>
      </c>
      <c r="L16" s="28"/>
      <c r="M16" s="12">
        <f t="shared" si="5"/>
        <v>1</v>
      </c>
      <c r="N16" s="12">
        <f t="shared" si="6"/>
        <v>1</v>
      </c>
      <c r="O16" s="13">
        <f t="shared" si="7"/>
        <v>0</v>
      </c>
      <c r="P16" s="28"/>
      <c r="Q16" s="14"/>
      <c r="R16" s="137"/>
    </row>
    <row r="17" spans="2:19" x14ac:dyDescent="0.25">
      <c r="D17" s="28"/>
      <c r="E17" s="10">
        <f t="shared" si="0"/>
        <v>10</v>
      </c>
      <c r="F17" s="127">
        <v>0</v>
      </c>
      <c r="G17" s="12">
        <f t="shared" si="1"/>
        <v>1</v>
      </c>
      <c r="H17" s="28"/>
      <c r="I17" s="12">
        <f t="shared" si="2"/>
        <v>1</v>
      </c>
      <c r="J17" s="12">
        <f t="shared" si="3"/>
        <v>1</v>
      </c>
      <c r="K17" s="13">
        <f t="shared" si="4"/>
        <v>0</v>
      </c>
      <c r="L17" s="28"/>
      <c r="M17" s="12">
        <f t="shared" si="5"/>
        <v>1</v>
      </c>
      <c r="N17" s="12">
        <f t="shared" si="6"/>
        <v>1</v>
      </c>
      <c r="O17" s="13">
        <f t="shared" si="7"/>
        <v>0</v>
      </c>
      <c r="P17" s="28"/>
      <c r="R17" s="137"/>
    </row>
    <row r="18" spans="2:19" x14ac:dyDescent="0.25">
      <c r="D18" s="28"/>
      <c r="E18" s="10">
        <f t="shared" si="0"/>
        <v>11</v>
      </c>
      <c r="F18" s="127">
        <v>0</v>
      </c>
      <c r="G18" s="12">
        <f t="shared" si="1"/>
        <v>1</v>
      </c>
      <c r="H18" s="28"/>
      <c r="I18" s="12">
        <f t="shared" si="2"/>
        <v>1</v>
      </c>
      <c r="J18" s="12">
        <f t="shared" si="3"/>
        <v>1</v>
      </c>
      <c r="K18" s="13">
        <f t="shared" si="4"/>
        <v>0</v>
      </c>
      <c r="L18" s="28"/>
      <c r="M18" s="12">
        <f t="shared" si="5"/>
        <v>1</v>
      </c>
      <c r="N18" s="12">
        <f t="shared" si="6"/>
        <v>1</v>
      </c>
      <c r="O18" s="13">
        <f t="shared" si="7"/>
        <v>0</v>
      </c>
      <c r="P18" s="28"/>
      <c r="R18" s="137"/>
    </row>
    <row r="19" spans="2:19" x14ac:dyDescent="0.25">
      <c r="D19" s="28"/>
      <c r="E19" s="10">
        <f t="shared" si="0"/>
        <v>12</v>
      </c>
      <c r="F19" s="127">
        <v>0</v>
      </c>
      <c r="G19" s="12">
        <f t="shared" si="1"/>
        <v>1</v>
      </c>
      <c r="H19" s="28"/>
      <c r="I19" s="12">
        <f t="shared" si="2"/>
        <v>1</v>
      </c>
      <c r="J19" s="12">
        <f t="shared" si="3"/>
        <v>1</v>
      </c>
      <c r="K19" s="13">
        <f t="shared" si="4"/>
        <v>0</v>
      </c>
      <c r="L19" s="28"/>
      <c r="M19" s="12">
        <f t="shared" si="5"/>
        <v>1</v>
      </c>
      <c r="N19" s="12">
        <f t="shared" si="6"/>
        <v>1</v>
      </c>
      <c r="O19" s="13">
        <f t="shared" si="7"/>
        <v>0</v>
      </c>
      <c r="P19" s="28"/>
      <c r="R19" s="137"/>
    </row>
    <row r="20" spans="2:19" x14ac:dyDescent="0.25">
      <c r="D20" s="28"/>
      <c r="E20" s="10">
        <f t="shared" si="0"/>
        <v>13</v>
      </c>
      <c r="F20" s="127">
        <v>0</v>
      </c>
      <c r="G20" s="12">
        <f t="shared" si="1"/>
        <v>1</v>
      </c>
      <c r="H20" s="28"/>
      <c r="I20" s="12">
        <f t="shared" si="2"/>
        <v>1</v>
      </c>
      <c r="J20" s="12">
        <f t="shared" si="3"/>
        <v>1</v>
      </c>
      <c r="K20" s="13">
        <f t="shared" si="4"/>
        <v>0</v>
      </c>
      <c r="L20" s="28"/>
      <c r="M20" s="12">
        <f t="shared" si="5"/>
        <v>1</v>
      </c>
      <c r="N20" s="12">
        <f t="shared" si="6"/>
        <v>1</v>
      </c>
      <c r="O20" s="13">
        <f t="shared" si="7"/>
        <v>0</v>
      </c>
      <c r="P20" s="28"/>
      <c r="R20" s="137"/>
    </row>
    <row r="21" spans="2:19" x14ac:dyDescent="0.25">
      <c r="D21" s="28"/>
      <c r="E21" s="10">
        <f t="shared" si="0"/>
        <v>14</v>
      </c>
      <c r="F21" s="127">
        <v>0</v>
      </c>
      <c r="G21" s="12">
        <f t="shared" si="1"/>
        <v>1</v>
      </c>
      <c r="H21" s="28"/>
      <c r="I21" s="12">
        <f t="shared" si="2"/>
        <v>1</v>
      </c>
      <c r="J21" s="12">
        <f t="shared" si="3"/>
        <v>1</v>
      </c>
      <c r="K21" s="13">
        <f t="shared" si="4"/>
        <v>0</v>
      </c>
      <c r="L21" s="28"/>
      <c r="M21" s="12">
        <f t="shared" si="5"/>
        <v>1</v>
      </c>
      <c r="N21" s="12">
        <f t="shared" si="6"/>
        <v>1</v>
      </c>
      <c r="O21" s="13">
        <f t="shared" si="7"/>
        <v>0</v>
      </c>
      <c r="P21" s="28"/>
      <c r="R21" s="137"/>
    </row>
    <row r="22" spans="2:19" x14ac:dyDescent="0.25">
      <c r="B22" s="15"/>
      <c r="D22" s="28"/>
      <c r="E22" s="10">
        <f t="shared" si="0"/>
        <v>15</v>
      </c>
      <c r="F22" s="139">
        <v>1.5300000000000001E-4</v>
      </c>
      <c r="G22" s="12">
        <f t="shared" si="1"/>
        <v>0.99984700000000004</v>
      </c>
      <c r="H22" s="28"/>
      <c r="I22" s="12">
        <f t="shared" si="2"/>
        <v>1</v>
      </c>
      <c r="J22" s="12">
        <f t="shared" si="3"/>
        <v>1</v>
      </c>
      <c r="K22" s="13">
        <f t="shared" si="4"/>
        <v>0</v>
      </c>
      <c r="L22" s="28"/>
      <c r="M22" s="12">
        <f t="shared" si="5"/>
        <v>1</v>
      </c>
      <c r="N22" s="12">
        <f t="shared" si="6"/>
        <v>1</v>
      </c>
      <c r="O22" s="13">
        <f t="shared" si="7"/>
        <v>0</v>
      </c>
      <c r="P22" s="28"/>
      <c r="R22" s="137"/>
      <c r="S22" s="15"/>
    </row>
    <row r="23" spans="2:19" x14ac:dyDescent="0.25">
      <c r="B23" s="15"/>
      <c r="D23" s="28"/>
      <c r="E23" s="10">
        <f t="shared" si="0"/>
        <v>16</v>
      </c>
      <c r="F23" s="139">
        <v>1.75E-4</v>
      </c>
      <c r="G23" s="12">
        <f t="shared" si="1"/>
        <v>0.99982499999999996</v>
      </c>
      <c r="H23" s="28"/>
      <c r="I23" s="12">
        <f t="shared" si="2"/>
        <v>1</v>
      </c>
      <c r="J23" s="12">
        <f t="shared" si="3"/>
        <v>1</v>
      </c>
      <c r="K23" s="13">
        <f t="shared" si="4"/>
        <v>0</v>
      </c>
      <c r="L23" s="28"/>
      <c r="M23" s="12">
        <f t="shared" si="5"/>
        <v>1</v>
      </c>
      <c r="N23" s="12">
        <f t="shared" si="6"/>
        <v>1</v>
      </c>
      <c r="O23" s="13">
        <f t="shared" si="7"/>
        <v>0</v>
      </c>
      <c r="P23" s="28"/>
      <c r="R23" s="137"/>
      <c r="S23" s="15"/>
    </row>
    <row r="24" spans="2:19" x14ac:dyDescent="0.25">
      <c r="B24" s="15"/>
      <c r="D24" s="28"/>
      <c r="E24" s="10">
        <f t="shared" si="0"/>
        <v>17</v>
      </c>
      <c r="F24" s="139">
        <v>1.94E-4</v>
      </c>
      <c r="G24" s="12">
        <f t="shared" si="1"/>
        <v>0.99980599999999997</v>
      </c>
      <c r="H24" s="28"/>
      <c r="I24" s="12">
        <f t="shared" si="2"/>
        <v>1</v>
      </c>
      <c r="J24" s="12">
        <f t="shared" si="3"/>
        <v>1</v>
      </c>
      <c r="K24" s="13">
        <f t="shared" si="4"/>
        <v>0</v>
      </c>
      <c r="L24" s="28"/>
      <c r="M24" s="12">
        <f t="shared" si="5"/>
        <v>1</v>
      </c>
      <c r="N24" s="12">
        <f t="shared" si="6"/>
        <v>1</v>
      </c>
      <c r="O24" s="13">
        <f t="shared" si="7"/>
        <v>0</v>
      </c>
      <c r="P24" s="28"/>
      <c r="R24" s="137"/>
      <c r="S24" s="15"/>
    </row>
    <row r="25" spans="2:19" x14ac:dyDescent="0.25">
      <c r="B25" s="15"/>
      <c r="D25" s="28"/>
      <c r="E25" s="10">
        <f t="shared" si="0"/>
        <v>18</v>
      </c>
      <c r="F25" s="139">
        <v>2.05E-4</v>
      </c>
      <c r="G25" s="12">
        <f t="shared" si="1"/>
        <v>0.99979499999999999</v>
      </c>
      <c r="H25" s="28"/>
      <c r="I25" s="12">
        <f t="shared" si="2"/>
        <v>1</v>
      </c>
      <c r="J25" s="12">
        <f t="shared" si="3"/>
        <v>1</v>
      </c>
      <c r="K25" s="13">
        <f t="shared" si="4"/>
        <v>0</v>
      </c>
      <c r="L25" s="28"/>
      <c r="M25" s="12">
        <f t="shared" si="5"/>
        <v>1</v>
      </c>
      <c r="N25" s="12">
        <f t="shared" si="6"/>
        <v>1</v>
      </c>
      <c r="O25" s="13">
        <f t="shared" si="7"/>
        <v>0</v>
      </c>
      <c r="P25" s="28"/>
      <c r="R25" s="137"/>
      <c r="S25" s="15"/>
    </row>
    <row r="26" spans="2:19" x14ac:dyDescent="0.25">
      <c r="B26" s="15"/>
      <c r="D26" s="28"/>
      <c r="E26" s="10">
        <f t="shared" si="0"/>
        <v>19</v>
      </c>
      <c r="F26" s="139">
        <v>2.1000000000000001E-4</v>
      </c>
      <c r="G26" s="12">
        <f t="shared" si="1"/>
        <v>0.99978999999999996</v>
      </c>
      <c r="H26" s="28"/>
      <c r="I26" s="12">
        <f t="shared" si="2"/>
        <v>1</v>
      </c>
      <c r="J26" s="12">
        <f t="shared" si="3"/>
        <v>1</v>
      </c>
      <c r="K26" s="13">
        <f t="shared" si="4"/>
        <v>0</v>
      </c>
      <c r="L26" s="28"/>
      <c r="M26" s="12">
        <f t="shared" si="5"/>
        <v>1</v>
      </c>
      <c r="N26" s="12">
        <f t="shared" si="6"/>
        <v>1</v>
      </c>
      <c r="O26" s="13">
        <f t="shared" si="7"/>
        <v>0</v>
      </c>
      <c r="P26" s="28"/>
      <c r="R26" s="137"/>
      <c r="S26" s="15"/>
    </row>
    <row r="27" spans="2:19" x14ac:dyDescent="0.25">
      <c r="B27" s="15"/>
      <c r="D27" s="28"/>
      <c r="E27" s="10">
        <f t="shared" si="0"/>
        <v>20</v>
      </c>
      <c r="F27" s="139">
        <v>2.14E-4</v>
      </c>
      <c r="G27" s="12">
        <f t="shared" si="1"/>
        <v>0.99978599999999995</v>
      </c>
      <c r="H27" s="28"/>
      <c r="I27" s="12">
        <f t="shared" si="2"/>
        <v>1</v>
      </c>
      <c r="J27" s="12">
        <f t="shared" si="3"/>
        <v>1</v>
      </c>
      <c r="K27" s="13">
        <f t="shared" si="4"/>
        <v>0</v>
      </c>
      <c r="L27" s="28"/>
      <c r="M27" s="12">
        <f t="shared" si="5"/>
        <v>1</v>
      </c>
      <c r="N27" s="12">
        <f t="shared" si="6"/>
        <v>1</v>
      </c>
      <c r="O27" s="13">
        <f t="shared" si="7"/>
        <v>0</v>
      </c>
      <c r="P27" s="28"/>
      <c r="R27" s="137"/>
      <c r="S27" s="15"/>
    </row>
    <row r="28" spans="2:19" x14ac:dyDescent="0.25">
      <c r="B28" s="15"/>
      <c r="D28" s="28"/>
      <c r="E28" s="10">
        <f t="shared" si="0"/>
        <v>21</v>
      </c>
      <c r="F28" s="139">
        <v>2.24E-4</v>
      </c>
      <c r="G28" s="12">
        <f t="shared" si="1"/>
        <v>0.999776</v>
      </c>
      <c r="H28" s="28"/>
      <c r="I28" s="12">
        <f t="shared" si="2"/>
        <v>1</v>
      </c>
      <c r="J28" s="12">
        <f t="shared" si="3"/>
        <v>1</v>
      </c>
      <c r="K28" s="13">
        <f t="shared" si="4"/>
        <v>0</v>
      </c>
      <c r="L28" s="28"/>
      <c r="M28" s="12">
        <f t="shared" si="5"/>
        <v>1</v>
      </c>
      <c r="N28" s="12">
        <f t="shared" si="6"/>
        <v>1</v>
      </c>
      <c r="O28" s="13">
        <f t="shared" si="7"/>
        <v>0</v>
      </c>
      <c r="P28" s="28"/>
      <c r="R28" s="137"/>
      <c r="S28" s="15"/>
    </row>
    <row r="29" spans="2:19" x14ac:dyDescent="0.25">
      <c r="B29" s="15"/>
      <c r="D29" s="28"/>
      <c r="E29" s="10">
        <f t="shared" si="0"/>
        <v>22</v>
      </c>
      <c r="F29" s="139">
        <v>2.3699999999999999E-4</v>
      </c>
      <c r="G29" s="12">
        <f t="shared" si="1"/>
        <v>0.99976299999999996</v>
      </c>
      <c r="H29" s="28"/>
      <c r="I29" s="12">
        <f t="shared" si="2"/>
        <v>1</v>
      </c>
      <c r="J29" s="12">
        <f t="shared" si="3"/>
        <v>1</v>
      </c>
      <c r="K29" s="13">
        <f t="shared" si="4"/>
        <v>0</v>
      </c>
      <c r="L29" s="28"/>
      <c r="M29" s="12">
        <f t="shared" si="5"/>
        <v>1</v>
      </c>
      <c r="N29" s="12">
        <f t="shared" si="6"/>
        <v>1</v>
      </c>
      <c r="O29" s="13">
        <f t="shared" si="7"/>
        <v>0</v>
      </c>
      <c r="P29" s="28"/>
      <c r="R29" s="137"/>
      <c r="S29" s="15"/>
    </row>
    <row r="30" spans="2:19" x14ac:dyDescent="0.25">
      <c r="B30" s="15"/>
      <c r="D30" s="28"/>
      <c r="E30" s="10">
        <f t="shared" si="0"/>
        <v>23</v>
      </c>
      <c r="F30" s="139">
        <v>2.63E-4</v>
      </c>
      <c r="G30" s="12">
        <f t="shared" si="1"/>
        <v>0.99973699999999999</v>
      </c>
      <c r="H30" s="28"/>
      <c r="I30" s="12">
        <f t="shared" si="2"/>
        <v>1</v>
      </c>
      <c r="J30" s="12">
        <f t="shared" si="3"/>
        <v>1</v>
      </c>
      <c r="K30" s="13">
        <f t="shared" si="4"/>
        <v>0</v>
      </c>
      <c r="L30" s="28"/>
      <c r="M30" s="12">
        <f t="shared" si="5"/>
        <v>1</v>
      </c>
      <c r="N30" s="12">
        <f t="shared" si="6"/>
        <v>1</v>
      </c>
      <c r="O30" s="13">
        <f t="shared" si="7"/>
        <v>0</v>
      </c>
      <c r="P30" s="28"/>
      <c r="R30" s="137"/>
      <c r="S30" s="15"/>
    </row>
    <row r="31" spans="2:19" x14ac:dyDescent="0.25">
      <c r="B31" s="15"/>
      <c r="D31" s="28"/>
      <c r="E31" s="10">
        <f t="shared" si="0"/>
        <v>24</v>
      </c>
      <c r="F31" s="139">
        <v>2.92E-4</v>
      </c>
      <c r="G31" s="12">
        <f t="shared" si="1"/>
        <v>0.99970800000000004</v>
      </c>
      <c r="H31" s="28"/>
      <c r="I31" s="12">
        <f t="shared" si="2"/>
        <v>1</v>
      </c>
      <c r="J31" s="12">
        <f t="shared" si="3"/>
        <v>1</v>
      </c>
      <c r="K31" s="13">
        <f t="shared" si="4"/>
        <v>0</v>
      </c>
      <c r="L31" s="28"/>
      <c r="M31" s="12">
        <f t="shared" si="5"/>
        <v>1</v>
      </c>
      <c r="N31" s="12">
        <f t="shared" si="6"/>
        <v>1</v>
      </c>
      <c r="O31" s="13">
        <f t="shared" si="7"/>
        <v>0</v>
      </c>
      <c r="P31" s="28"/>
      <c r="R31" s="137"/>
      <c r="S31" s="15"/>
    </row>
    <row r="32" spans="2:19" x14ac:dyDescent="0.25">
      <c r="B32" s="15"/>
      <c r="D32" s="28"/>
      <c r="E32" s="10">
        <f t="shared" si="0"/>
        <v>25</v>
      </c>
      <c r="F32" s="139">
        <v>3.3399999999999999E-4</v>
      </c>
      <c r="G32" s="12">
        <f t="shared" si="1"/>
        <v>0.99966600000000005</v>
      </c>
      <c r="H32" s="28"/>
      <c r="I32" s="12">
        <f t="shared" si="2"/>
        <v>1</v>
      </c>
      <c r="J32" s="12">
        <f t="shared" si="3"/>
        <v>1</v>
      </c>
      <c r="K32" s="13">
        <f t="shared" si="4"/>
        <v>0</v>
      </c>
      <c r="L32" s="28"/>
      <c r="M32" s="12">
        <f t="shared" si="5"/>
        <v>1</v>
      </c>
      <c r="N32" s="12">
        <f t="shared" si="6"/>
        <v>1</v>
      </c>
      <c r="O32" s="13">
        <f t="shared" si="7"/>
        <v>0</v>
      </c>
      <c r="P32" s="28"/>
      <c r="R32" s="137"/>
      <c r="S32" s="15"/>
    </row>
    <row r="33" spans="2:19" x14ac:dyDescent="0.25">
      <c r="B33" s="15"/>
      <c r="D33" s="28"/>
      <c r="E33" s="10">
        <f t="shared" si="0"/>
        <v>26</v>
      </c>
      <c r="F33" s="139">
        <v>3.9800000000000002E-4</v>
      </c>
      <c r="G33" s="12">
        <f t="shared" si="1"/>
        <v>0.99960199999999999</v>
      </c>
      <c r="H33" s="28"/>
      <c r="I33" s="12">
        <f t="shared" si="2"/>
        <v>1</v>
      </c>
      <c r="J33" s="12">
        <f t="shared" si="3"/>
        <v>1</v>
      </c>
      <c r="K33" s="13">
        <f t="shared" si="4"/>
        <v>0</v>
      </c>
      <c r="L33" s="28"/>
      <c r="M33" s="12">
        <f t="shared" si="5"/>
        <v>1</v>
      </c>
      <c r="N33" s="12">
        <f t="shared" si="6"/>
        <v>1</v>
      </c>
      <c r="O33" s="13">
        <f t="shared" si="7"/>
        <v>0</v>
      </c>
      <c r="P33" s="28"/>
      <c r="R33" s="137"/>
      <c r="S33" s="15"/>
    </row>
    <row r="34" spans="2:19" x14ac:dyDescent="0.25">
      <c r="B34" s="15"/>
      <c r="D34" s="28"/>
      <c r="E34" s="10">
        <f t="shared" si="0"/>
        <v>27</v>
      </c>
      <c r="F34" s="139">
        <v>4.26E-4</v>
      </c>
      <c r="G34" s="12">
        <f t="shared" si="1"/>
        <v>0.99957399999999996</v>
      </c>
      <c r="H34" s="28"/>
      <c r="I34" s="12">
        <f t="shared" si="2"/>
        <v>1</v>
      </c>
      <c r="J34" s="12">
        <f t="shared" si="3"/>
        <v>1</v>
      </c>
      <c r="K34" s="13">
        <f t="shared" si="4"/>
        <v>0</v>
      </c>
      <c r="L34" s="28"/>
      <c r="M34" s="12">
        <f t="shared" si="5"/>
        <v>1</v>
      </c>
      <c r="N34" s="12">
        <f t="shared" si="6"/>
        <v>1</v>
      </c>
      <c r="O34" s="13">
        <f t="shared" si="7"/>
        <v>0</v>
      </c>
      <c r="P34" s="28"/>
      <c r="R34" s="137"/>
      <c r="S34" s="15"/>
    </row>
    <row r="35" spans="2:19" x14ac:dyDescent="0.25">
      <c r="B35" s="15"/>
      <c r="D35" s="28"/>
      <c r="E35" s="10">
        <f t="shared" si="0"/>
        <v>28</v>
      </c>
      <c r="F35" s="139">
        <v>4.4200000000000001E-4</v>
      </c>
      <c r="G35" s="12">
        <f t="shared" si="1"/>
        <v>0.99955799999999995</v>
      </c>
      <c r="H35" s="28"/>
      <c r="I35" s="12">
        <f t="shared" si="2"/>
        <v>1</v>
      </c>
      <c r="J35" s="12">
        <f t="shared" si="3"/>
        <v>1</v>
      </c>
      <c r="K35" s="13">
        <f t="shared" si="4"/>
        <v>0</v>
      </c>
      <c r="L35" s="28"/>
      <c r="M35" s="12">
        <f t="shared" si="5"/>
        <v>1</v>
      </c>
      <c r="N35" s="12">
        <f t="shared" si="6"/>
        <v>1</v>
      </c>
      <c r="O35" s="13">
        <f t="shared" si="7"/>
        <v>0</v>
      </c>
      <c r="P35" s="28"/>
      <c r="R35" s="137"/>
      <c r="S35" s="15"/>
    </row>
    <row r="36" spans="2:19" x14ac:dyDescent="0.25">
      <c r="B36" s="15"/>
      <c r="D36" s="28"/>
      <c r="E36" s="10">
        <f t="shared" si="0"/>
        <v>29</v>
      </c>
      <c r="F36" s="139">
        <v>4.5899999999999999E-4</v>
      </c>
      <c r="G36" s="12">
        <f t="shared" si="1"/>
        <v>0.99954100000000001</v>
      </c>
      <c r="H36" s="28"/>
      <c r="I36" s="12">
        <f t="shared" si="2"/>
        <v>1</v>
      </c>
      <c r="J36" s="12">
        <f t="shared" si="3"/>
        <v>1</v>
      </c>
      <c r="K36" s="13">
        <f t="shared" si="4"/>
        <v>0</v>
      </c>
      <c r="L36" s="28"/>
      <c r="M36" s="12">
        <f t="shared" si="5"/>
        <v>1</v>
      </c>
      <c r="N36" s="12">
        <f t="shared" si="6"/>
        <v>1</v>
      </c>
      <c r="O36" s="13">
        <f t="shared" si="7"/>
        <v>0</v>
      </c>
      <c r="P36" s="28"/>
      <c r="R36" s="137"/>
      <c r="S36" s="15"/>
    </row>
    <row r="37" spans="2:19" x14ac:dyDescent="0.25">
      <c r="B37" s="15"/>
      <c r="D37" s="28"/>
      <c r="E37" s="10">
        <f t="shared" si="0"/>
        <v>30</v>
      </c>
      <c r="F37" s="139">
        <v>4.8500000000000003E-4</v>
      </c>
      <c r="G37" s="12">
        <f t="shared" si="1"/>
        <v>0.99951500000000004</v>
      </c>
      <c r="H37" s="28"/>
      <c r="I37" s="12">
        <f t="shared" si="2"/>
        <v>1</v>
      </c>
      <c r="J37" s="12">
        <f t="shared" si="3"/>
        <v>1</v>
      </c>
      <c r="K37" s="13">
        <f t="shared" si="4"/>
        <v>0</v>
      </c>
      <c r="L37" s="28"/>
      <c r="M37" s="12">
        <f t="shared" si="5"/>
        <v>1</v>
      </c>
      <c r="N37" s="12">
        <f t="shared" si="6"/>
        <v>1</v>
      </c>
      <c r="O37" s="13">
        <f t="shared" si="7"/>
        <v>0</v>
      </c>
      <c r="P37" s="28"/>
      <c r="R37" s="137"/>
      <c r="S37" s="15"/>
    </row>
    <row r="38" spans="2:19" x14ac:dyDescent="0.25">
      <c r="B38" s="15"/>
      <c r="D38" s="28"/>
      <c r="E38" s="10">
        <f t="shared" si="0"/>
        <v>31</v>
      </c>
      <c r="F38" s="139">
        <v>5.13E-4</v>
      </c>
      <c r="G38" s="12">
        <f t="shared" si="1"/>
        <v>0.99948700000000001</v>
      </c>
      <c r="H38" s="28"/>
      <c r="I38" s="12">
        <f t="shared" si="2"/>
        <v>1</v>
      </c>
      <c r="J38" s="12">
        <f t="shared" si="3"/>
        <v>1</v>
      </c>
      <c r="K38" s="13">
        <f t="shared" si="4"/>
        <v>0</v>
      </c>
      <c r="L38" s="28"/>
      <c r="M38" s="12">
        <f t="shared" si="5"/>
        <v>1</v>
      </c>
      <c r="N38" s="12">
        <f t="shared" si="6"/>
        <v>1</v>
      </c>
      <c r="O38" s="13">
        <f t="shared" si="7"/>
        <v>0</v>
      </c>
      <c r="P38" s="28"/>
      <c r="R38" s="137"/>
      <c r="S38" s="15"/>
    </row>
    <row r="39" spans="2:19" x14ac:dyDescent="0.25">
      <c r="B39" s="15"/>
      <c r="D39" s="28"/>
      <c r="E39" s="10">
        <f t="shared" si="0"/>
        <v>32</v>
      </c>
      <c r="F39" s="139">
        <v>5.31E-4</v>
      </c>
      <c r="G39" s="12">
        <f t="shared" si="1"/>
        <v>0.99946900000000005</v>
      </c>
      <c r="H39" s="28"/>
      <c r="I39" s="12">
        <f t="shared" si="2"/>
        <v>1</v>
      </c>
      <c r="J39" s="12">
        <f t="shared" si="3"/>
        <v>1</v>
      </c>
      <c r="K39" s="13">
        <f t="shared" si="4"/>
        <v>0</v>
      </c>
      <c r="L39" s="28"/>
      <c r="M39" s="12">
        <f t="shared" si="5"/>
        <v>1</v>
      </c>
      <c r="N39" s="12">
        <f t="shared" si="6"/>
        <v>1</v>
      </c>
      <c r="O39" s="13">
        <f t="shared" si="7"/>
        <v>0</v>
      </c>
      <c r="P39" s="28"/>
      <c r="R39" s="137"/>
      <c r="S39" s="15"/>
    </row>
    <row r="40" spans="2:19" x14ac:dyDescent="0.25">
      <c r="B40" s="15"/>
      <c r="D40" s="28"/>
      <c r="E40" s="10">
        <f t="shared" si="0"/>
        <v>33</v>
      </c>
      <c r="F40" s="139">
        <v>5.3799999999999996E-4</v>
      </c>
      <c r="G40" s="12">
        <f t="shared" si="1"/>
        <v>0.99946199999999996</v>
      </c>
      <c r="H40" s="28"/>
      <c r="I40" s="12">
        <f t="shared" ref="I40:I71" si="8">IF($E39&lt;$A$5,1,I39*$G39)</f>
        <v>1</v>
      </c>
      <c r="J40" s="12">
        <f t="shared" ref="J40:J71" si="9">IF($E39&lt;$A$5,1,J39*IF($E40&gt;($A$5+$G$4),$F$2,$F$1))</f>
        <v>1</v>
      </c>
      <c r="K40" s="13">
        <f t="shared" si="4"/>
        <v>0</v>
      </c>
      <c r="L40" s="28"/>
      <c r="M40" s="12">
        <f t="shared" ref="M40:M71" si="10">IF($E39&lt;$A$6,1,M39*$G39)</f>
        <v>1</v>
      </c>
      <c r="N40" s="12">
        <f t="shared" ref="N40:N71" si="11">IF($E39&lt;$A$6,1,N39*IF($E40&gt;($A$6+$G$4),$F$2,$F$1))</f>
        <v>1</v>
      </c>
      <c r="O40" s="13">
        <f t="shared" si="7"/>
        <v>0</v>
      </c>
      <c r="P40" s="28"/>
      <c r="R40" s="137"/>
      <c r="S40" s="15"/>
    </row>
    <row r="41" spans="2:19" x14ac:dyDescent="0.25">
      <c r="B41" s="15"/>
      <c r="D41" s="28"/>
      <c r="E41" s="10">
        <f t="shared" si="0"/>
        <v>34</v>
      </c>
      <c r="F41" s="139">
        <v>5.4199999999999995E-4</v>
      </c>
      <c r="G41" s="12">
        <f t="shared" si="1"/>
        <v>0.99945799999999996</v>
      </c>
      <c r="H41" s="28"/>
      <c r="I41" s="12">
        <f t="shared" si="8"/>
        <v>1</v>
      </c>
      <c r="J41" s="12">
        <f t="shared" si="9"/>
        <v>1</v>
      </c>
      <c r="K41" s="13">
        <f t="shared" si="4"/>
        <v>0</v>
      </c>
      <c r="L41" s="28"/>
      <c r="M41" s="12">
        <f t="shared" si="10"/>
        <v>1</v>
      </c>
      <c r="N41" s="12">
        <f t="shared" si="11"/>
        <v>1</v>
      </c>
      <c r="O41" s="13">
        <f t="shared" si="7"/>
        <v>0</v>
      </c>
      <c r="P41" s="28"/>
      <c r="R41" s="137"/>
      <c r="S41" s="15"/>
    </row>
    <row r="42" spans="2:19" x14ac:dyDescent="0.25">
      <c r="B42" s="15"/>
      <c r="D42" s="28"/>
      <c r="E42" s="10">
        <f t="shared" si="0"/>
        <v>35</v>
      </c>
      <c r="F42" s="139">
        <v>5.4699999999999996E-4</v>
      </c>
      <c r="G42" s="12">
        <f t="shared" si="1"/>
        <v>0.99945300000000004</v>
      </c>
      <c r="H42" s="28"/>
      <c r="I42" s="12">
        <f t="shared" si="8"/>
        <v>1</v>
      </c>
      <c r="J42" s="12">
        <f t="shared" si="9"/>
        <v>1</v>
      </c>
      <c r="K42" s="13">
        <f t="shared" si="4"/>
        <v>0</v>
      </c>
      <c r="L42" s="28"/>
      <c r="M42" s="12">
        <f t="shared" si="10"/>
        <v>1</v>
      </c>
      <c r="N42" s="12">
        <f t="shared" si="11"/>
        <v>1</v>
      </c>
      <c r="O42" s="13">
        <f t="shared" si="7"/>
        <v>0</v>
      </c>
      <c r="P42" s="28"/>
      <c r="R42" s="137"/>
      <c r="S42" s="15"/>
    </row>
    <row r="43" spans="2:19" x14ac:dyDescent="0.25">
      <c r="B43" s="15"/>
      <c r="D43" s="28"/>
      <c r="E43" s="10">
        <f t="shared" si="0"/>
        <v>36</v>
      </c>
      <c r="F43" s="139">
        <v>5.5699999999999999E-4</v>
      </c>
      <c r="G43" s="12">
        <f t="shared" si="1"/>
        <v>0.99944299999999997</v>
      </c>
      <c r="H43" s="28"/>
      <c r="I43" s="12">
        <f t="shared" si="8"/>
        <v>1</v>
      </c>
      <c r="J43" s="12">
        <f t="shared" si="9"/>
        <v>1</v>
      </c>
      <c r="K43" s="13">
        <f t="shared" si="4"/>
        <v>0</v>
      </c>
      <c r="L43" s="28"/>
      <c r="M43" s="12">
        <f t="shared" si="10"/>
        <v>1</v>
      </c>
      <c r="N43" s="12">
        <f t="shared" si="11"/>
        <v>1</v>
      </c>
      <c r="O43" s="13">
        <f t="shared" si="7"/>
        <v>0</v>
      </c>
      <c r="P43" s="28"/>
      <c r="R43" s="137"/>
      <c r="S43" s="15"/>
    </row>
    <row r="44" spans="2:19" x14ac:dyDescent="0.25">
      <c r="B44" s="15"/>
      <c r="D44" s="28"/>
      <c r="E44" s="10">
        <f t="shared" si="0"/>
        <v>37</v>
      </c>
      <c r="F44" s="139">
        <v>5.7700000000000004E-4</v>
      </c>
      <c r="G44" s="12">
        <f t="shared" si="1"/>
        <v>0.99942299999999995</v>
      </c>
      <c r="H44" s="28"/>
      <c r="I44" s="12">
        <f t="shared" si="8"/>
        <v>1</v>
      </c>
      <c r="J44" s="12">
        <f t="shared" si="9"/>
        <v>1</v>
      </c>
      <c r="K44" s="13">
        <f t="shared" si="4"/>
        <v>0</v>
      </c>
      <c r="L44" s="28"/>
      <c r="M44" s="12">
        <f t="shared" si="10"/>
        <v>1</v>
      </c>
      <c r="N44" s="12">
        <f t="shared" si="11"/>
        <v>1</v>
      </c>
      <c r="O44" s="13">
        <f t="shared" si="7"/>
        <v>0</v>
      </c>
      <c r="P44" s="28"/>
      <c r="R44" s="137"/>
      <c r="S44" s="15"/>
    </row>
    <row r="45" spans="2:19" x14ac:dyDescent="0.25">
      <c r="B45" s="15"/>
      <c r="D45" s="28"/>
      <c r="E45" s="10">
        <f t="shared" si="0"/>
        <v>38</v>
      </c>
      <c r="F45" s="139">
        <v>5.9000000000000003E-4</v>
      </c>
      <c r="G45" s="12">
        <f t="shared" si="1"/>
        <v>0.99941000000000002</v>
      </c>
      <c r="H45" s="28"/>
      <c r="I45" s="12">
        <f t="shared" si="8"/>
        <v>1</v>
      </c>
      <c r="J45" s="12">
        <f t="shared" si="9"/>
        <v>1</v>
      </c>
      <c r="K45" s="13">
        <f t="shared" si="4"/>
        <v>0</v>
      </c>
      <c r="L45" s="28"/>
      <c r="M45" s="12">
        <f t="shared" si="10"/>
        <v>1</v>
      </c>
      <c r="N45" s="12">
        <f t="shared" si="11"/>
        <v>1</v>
      </c>
      <c r="O45" s="13">
        <f t="shared" si="7"/>
        <v>0</v>
      </c>
      <c r="P45" s="28"/>
      <c r="R45" s="137"/>
      <c r="S45" s="15"/>
    </row>
    <row r="46" spans="2:19" x14ac:dyDescent="0.25">
      <c r="B46" s="15"/>
      <c r="D46" s="28"/>
      <c r="E46" s="10">
        <f t="shared" si="0"/>
        <v>39</v>
      </c>
      <c r="F46" s="139">
        <v>6.0899999999999995E-4</v>
      </c>
      <c r="G46" s="12">
        <f t="shared" si="1"/>
        <v>0.99939100000000003</v>
      </c>
      <c r="H46" s="28"/>
      <c r="I46" s="12">
        <f t="shared" si="8"/>
        <v>1</v>
      </c>
      <c r="J46" s="12">
        <f t="shared" si="9"/>
        <v>1</v>
      </c>
      <c r="K46" s="13">
        <f t="shared" si="4"/>
        <v>0</v>
      </c>
      <c r="L46" s="28"/>
      <c r="M46" s="12">
        <f t="shared" si="10"/>
        <v>1</v>
      </c>
      <c r="N46" s="12">
        <f t="shared" si="11"/>
        <v>1</v>
      </c>
      <c r="O46" s="13">
        <f t="shared" si="7"/>
        <v>0</v>
      </c>
      <c r="P46" s="28"/>
      <c r="R46" s="137"/>
      <c r="S46" s="15"/>
    </row>
    <row r="47" spans="2:19" x14ac:dyDescent="0.25">
      <c r="B47" s="15"/>
      <c r="D47" s="28"/>
      <c r="E47" s="10">
        <f t="shared" si="0"/>
        <v>40</v>
      </c>
      <c r="F47" s="139">
        <v>6.4000000000000005E-4</v>
      </c>
      <c r="G47" s="12">
        <f t="shared" si="1"/>
        <v>0.99936000000000003</v>
      </c>
      <c r="H47" s="28"/>
      <c r="I47" s="12">
        <f t="shared" si="8"/>
        <v>1</v>
      </c>
      <c r="J47" s="12">
        <f t="shared" si="9"/>
        <v>1</v>
      </c>
      <c r="K47" s="13">
        <f t="shared" si="4"/>
        <v>0</v>
      </c>
      <c r="L47" s="28"/>
      <c r="M47" s="12">
        <f t="shared" si="10"/>
        <v>1</v>
      </c>
      <c r="N47" s="12">
        <f t="shared" si="11"/>
        <v>1</v>
      </c>
      <c r="O47" s="13">
        <f t="shared" si="7"/>
        <v>0</v>
      </c>
      <c r="P47" s="28"/>
      <c r="R47" s="137"/>
      <c r="S47" s="15"/>
    </row>
    <row r="48" spans="2:19" x14ac:dyDescent="0.25">
      <c r="B48" s="15"/>
      <c r="D48" s="28"/>
      <c r="E48" s="10">
        <f t="shared" si="0"/>
        <v>41</v>
      </c>
      <c r="F48" s="139">
        <v>6.7400000000000001E-4</v>
      </c>
      <c r="G48" s="12">
        <f t="shared" si="1"/>
        <v>0.99932600000000005</v>
      </c>
      <c r="H48" s="28"/>
      <c r="I48" s="12">
        <f t="shared" si="8"/>
        <v>1</v>
      </c>
      <c r="J48" s="12">
        <f t="shared" si="9"/>
        <v>1</v>
      </c>
      <c r="K48" s="13">
        <f t="shared" si="4"/>
        <v>0</v>
      </c>
      <c r="L48" s="28"/>
      <c r="M48" s="12">
        <f t="shared" si="10"/>
        <v>1</v>
      </c>
      <c r="N48" s="12">
        <f t="shared" si="11"/>
        <v>1</v>
      </c>
      <c r="O48" s="13">
        <f t="shared" si="7"/>
        <v>0</v>
      </c>
      <c r="P48" s="28"/>
      <c r="R48" s="137"/>
      <c r="S48" s="15"/>
    </row>
    <row r="49" spans="2:19" x14ac:dyDescent="0.25">
      <c r="B49" s="15"/>
      <c r="D49" s="28"/>
      <c r="E49" s="10">
        <f t="shared" si="0"/>
        <v>42</v>
      </c>
      <c r="F49" s="139">
        <v>7.1000000000000002E-4</v>
      </c>
      <c r="G49" s="12">
        <f t="shared" si="1"/>
        <v>0.99929000000000001</v>
      </c>
      <c r="H49" s="28"/>
      <c r="I49" s="12">
        <f t="shared" si="8"/>
        <v>1</v>
      </c>
      <c r="J49" s="12">
        <f t="shared" si="9"/>
        <v>1</v>
      </c>
      <c r="K49" s="13">
        <f t="shared" si="4"/>
        <v>0</v>
      </c>
      <c r="L49" s="28"/>
      <c r="M49" s="12">
        <f t="shared" si="10"/>
        <v>1</v>
      </c>
      <c r="N49" s="12">
        <f t="shared" si="11"/>
        <v>1</v>
      </c>
      <c r="O49" s="13">
        <f t="shared" si="7"/>
        <v>0</v>
      </c>
      <c r="P49" s="28"/>
      <c r="R49" s="137"/>
      <c r="S49" s="15"/>
    </row>
    <row r="50" spans="2:19" x14ac:dyDescent="0.25">
      <c r="B50" s="15"/>
      <c r="D50" s="28"/>
      <c r="E50" s="10">
        <f t="shared" si="0"/>
        <v>43</v>
      </c>
      <c r="F50" s="139">
        <v>7.4299999999999995E-4</v>
      </c>
      <c r="G50" s="12">
        <f t="shared" si="1"/>
        <v>0.99925699999999995</v>
      </c>
      <c r="H50" s="28"/>
      <c r="I50" s="12">
        <f t="shared" si="8"/>
        <v>1</v>
      </c>
      <c r="J50" s="12">
        <f t="shared" si="9"/>
        <v>1</v>
      </c>
      <c r="K50" s="13">
        <f t="shared" si="4"/>
        <v>0</v>
      </c>
      <c r="L50" s="28"/>
      <c r="M50" s="12">
        <f t="shared" si="10"/>
        <v>1</v>
      </c>
      <c r="N50" s="12">
        <f t="shared" si="11"/>
        <v>1</v>
      </c>
      <c r="O50" s="13">
        <f t="shared" si="7"/>
        <v>0</v>
      </c>
      <c r="P50" s="28"/>
      <c r="R50" s="137"/>
      <c r="S50" s="15"/>
    </row>
    <row r="51" spans="2:19" x14ac:dyDescent="0.25">
      <c r="B51" s="15"/>
      <c r="D51" s="28"/>
      <c r="E51" s="10">
        <f t="shared" si="0"/>
        <v>44</v>
      </c>
      <c r="F51" s="139">
        <v>7.7499999999999997E-4</v>
      </c>
      <c r="G51" s="12">
        <f t="shared" si="1"/>
        <v>0.99922500000000003</v>
      </c>
      <c r="H51" s="28"/>
      <c r="I51" s="12">
        <f t="shared" si="8"/>
        <v>1</v>
      </c>
      <c r="J51" s="12">
        <f t="shared" si="9"/>
        <v>1</v>
      </c>
      <c r="K51" s="13">
        <f t="shared" si="4"/>
        <v>0</v>
      </c>
      <c r="L51" s="28"/>
      <c r="M51" s="12">
        <f t="shared" si="10"/>
        <v>1</v>
      </c>
      <c r="N51" s="12">
        <f t="shared" si="11"/>
        <v>1</v>
      </c>
      <c r="O51" s="13">
        <f t="shared" si="7"/>
        <v>0</v>
      </c>
      <c r="P51" s="28"/>
      <c r="R51" s="137"/>
      <c r="S51" s="15"/>
    </row>
    <row r="52" spans="2:19" x14ac:dyDescent="0.25">
      <c r="B52" s="15"/>
      <c r="D52" s="28"/>
      <c r="E52" s="10">
        <f t="shared" si="0"/>
        <v>45</v>
      </c>
      <c r="F52" s="139">
        <v>8.0000000000000004E-4</v>
      </c>
      <c r="G52" s="12">
        <f t="shared" si="1"/>
        <v>0.99919999999999998</v>
      </c>
      <c r="H52" s="28"/>
      <c r="I52" s="12">
        <f t="shared" si="8"/>
        <v>1</v>
      </c>
      <c r="J52" s="12">
        <f t="shared" si="9"/>
        <v>1</v>
      </c>
      <c r="K52" s="13">
        <f t="shared" si="4"/>
        <v>0</v>
      </c>
      <c r="L52" s="28"/>
      <c r="M52" s="12">
        <f t="shared" si="10"/>
        <v>1</v>
      </c>
      <c r="N52" s="12">
        <f t="shared" si="11"/>
        <v>1</v>
      </c>
      <c r="O52" s="13">
        <f t="shared" si="7"/>
        <v>0</v>
      </c>
      <c r="P52" s="28"/>
      <c r="R52" s="137"/>
      <c r="S52" s="15"/>
    </row>
    <row r="53" spans="2:19" x14ac:dyDescent="0.25">
      <c r="B53" s="15"/>
      <c r="D53" s="28"/>
      <c r="E53" s="10">
        <f t="shared" si="0"/>
        <v>46</v>
      </c>
      <c r="F53" s="139">
        <v>8.3199999999999995E-4</v>
      </c>
      <c r="G53" s="12">
        <f t="shared" si="1"/>
        <v>0.99916799999999995</v>
      </c>
      <c r="H53" s="28"/>
      <c r="I53" s="12">
        <f t="shared" si="8"/>
        <v>1</v>
      </c>
      <c r="J53" s="12">
        <f t="shared" si="9"/>
        <v>1</v>
      </c>
      <c r="K53" s="13">
        <f t="shared" si="4"/>
        <v>0</v>
      </c>
      <c r="L53" s="28"/>
      <c r="M53" s="12">
        <f t="shared" si="10"/>
        <v>1</v>
      </c>
      <c r="N53" s="12">
        <f t="shared" si="11"/>
        <v>1</v>
      </c>
      <c r="O53" s="13">
        <f t="shared" si="7"/>
        <v>0</v>
      </c>
      <c r="P53" s="28"/>
      <c r="R53" s="137"/>
      <c r="S53" s="15"/>
    </row>
    <row r="54" spans="2:19" x14ac:dyDescent="0.25">
      <c r="B54" s="15"/>
      <c r="D54" s="28"/>
      <c r="E54" s="10">
        <f t="shared" si="0"/>
        <v>47</v>
      </c>
      <c r="F54" s="139">
        <v>8.7500000000000002E-4</v>
      </c>
      <c r="G54" s="12">
        <f t="shared" si="1"/>
        <v>0.99912500000000004</v>
      </c>
      <c r="H54" s="28"/>
      <c r="I54" s="12">
        <f t="shared" si="8"/>
        <v>1</v>
      </c>
      <c r="J54" s="12">
        <f t="shared" si="9"/>
        <v>1</v>
      </c>
      <c r="K54" s="13">
        <f t="shared" si="4"/>
        <v>0</v>
      </c>
      <c r="L54" s="28"/>
      <c r="M54" s="12">
        <f t="shared" si="10"/>
        <v>1</v>
      </c>
      <c r="N54" s="12">
        <f t="shared" si="11"/>
        <v>1</v>
      </c>
      <c r="O54" s="13">
        <f t="shared" si="7"/>
        <v>0</v>
      </c>
      <c r="P54" s="28"/>
      <c r="R54" s="137"/>
      <c r="S54" s="15"/>
    </row>
    <row r="55" spans="2:19" x14ac:dyDescent="0.25">
      <c r="B55" s="15"/>
      <c r="D55" s="28"/>
      <c r="E55" s="10">
        <f t="shared" si="0"/>
        <v>48</v>
      </c>
      <c r="F55" s="139">
        <v>9.3700000000000001E-4</v>
      </c>
      <c r="G55" s="12">
        <f t="shared" si="1"/>
        <v>0.99906300000000003</v>
      </c>
      <c r="H55" s="28"/>
      <c r="I55" s="12">
        <f t="shared" si="8"/>
        <v>1</v>
      </c>
      <c r="J55" s="12">
        <f t="shared" si="9"/>
        <v>1</v>
      </c>
      <c r="K55" s="13">
        <f t="shared" si="4"/>
        <v>0</v>
      </c>
      <c r="L55" s="28"/>
      <c r="M55" s="12">
        <f t="shared" si="10"/>
        <v>1</v>
      </c>
      <c r="N55" s="12">
        <f t="shared" si="11"/>
        <v>1</v>
      </c>
      <c r="O55" s="13">
        <f t="shared" si="7"/>
        <v>0</v>
      </c>
      <c r="P55" s="28"/>
      <c r="R55" s="137"/>
      <c r="S55" s="15"/>
    </row>
    <row r="56" spans="2:19" x14ac:dyDescent="0.25">
      <c r="B56" s="15"/>
      <c r="D56" s="28"/>
      <c r="E56" s="10">
        <f t="shared" si="0"/>
        <v>49</v>
      </c>
      <c r="F56" s="139">
        <v>1.005E-3</v>
      </c>
      <c r="G56" s="12">
        <f t="shared" si="1"/>
        <v>0.99899499999999997</v>
      </c>
      <c r="H56" s="28"/>
      <c r="I56" s="12">
        <f t="shared" si="8"/>
        <v>1</v>
      </c>
      <c r="J56" s="12">
        <f t="shared" si="9"/>
        <v>1</v>
      </c>
      <c r="K56" s="13">
        <f t="shared" si="4"/>
        <v>0</v>
      </c>
      <c r="L56" s="28"/>
      <c r="M56" s="12">
        <f t="shared" si="10"/>
        <v>1</v>
      </c>
      <c r="N56" s="12">
        <f t="shared" si="11"/>
        <v>1</v>
      </c>
      <c r="O56" s="13">
        <f t="shared" si="7"/>
        <v>0</v>
      </c>
      <c r="P56" s="28"/>
      <c r="R56" s="137"/>
      <c r="S56" s="15"/>
    </row>
    <row r="57" spans="2:19" x14ac:dyDescent="0.25">
      <c r="B57" s="15"/>
      <c r="D57" s="28"/>
      <c r="E57" s="10">
        <f t="shared" si="0"/>
        <v>50</v>
      </c>
      <c r="F57" s="139">
        <v>1.096E-3</v>
      </c>
      <c r="G57" s="12">
        <f t="shared" si="1"/>
        <v>0.99890400000000001</v>
      </c>
      <c r="H57" s="28"/>
      <c r="I57" s="12">
        <f t="shared" si="8"/>
        <v>1</v>
      </c>
      <c r="J57" s="12">
        <f t="shared" si="9"/>
        <v>1</v>
      </c>
      <c r="K57" s="13">
        <f t="shared" si="4"/>
        <v>0</v>
      </c>
      <c r="L57" s="28"/>
      <c r="M57" s="12">
        <f t="shared" si="10"/>
        <v>1</v>
      </c>
      <c r="N57" s="12">
        <f t="shared" si="11"/>
        <v>1</v>
      </c>
      <c r="O57" s="13">
        <f t="shared" si="7"/>
        <v>0</v>
      </c>
      <c r="P57" s="28"/>
      <c r="R57" s="137"/>
      <c r="S57" s="15"/>
    </row>
    <row r="58" spans="2:19" x14ac:dyDescent="0.25">
      <c r="B58" s="15"/>
      <c r="D58" s="28"/>
      <c r="E58" s="10">
        <f t="shared" si="0"/>
        <v>51</v>
      </c>
      <c r="F58" s="139">
        <v>1.2019999999999999E-3</v>
      </c>
      <c r="G58" s="12">
        <f t="shared" si="1"/>
        <v>0.99879799999999996</v>
      </c>
      <c r="H58" s="28"/>
      <c r="I58" s="12">
        <f t="shared" si="8"/>
        <v>1</v>
      </c>
      <c r="J58" s="12">
        <f t="shared" si="9"/>
        <v>1</v>
      </c>
      <c r="K58" s="13">
        <f t="shared" si="4"/>
        <v>0</v>
      </c>
      <c r="L58" s="28"/>
      <c r="M58" s="12">
        <f t="shared" si="10"/>
        <v>1</v>
      </c>
      <c r="N58" s="12">
        <f t="shared" si="11"/>
        <v>1</v>
      </c>
      <c r="O58" s="13">
        <f t="shared" si="7"/>
        <v>0</v>
      </c>
      <c r="P58" s="28"/>
      <c r="R58" s="137"/>
      <c r="S58" s="15"/>
    </row>
    <row r="59" spans="2:19" x14ac:dyDescent="0.25">
      <c r="B59" s="15"/>
      <c r="D59" s="28"/>
      <c r="E59" s="10">
        <f t="shared" si="0"/>
        <v>52</v>
      </c>
      <c r="F59" s="139">
        <v>1.3470000000000001E-3</v>
      </c>
      <c r="G59" s="12">
        <f t="shared" si="1"/>
        <v>0.99865300000000001</v>
      </c>
      <c r="H59" s="28"/>
      <c r="I59" s="12">
        <f t="shared" si="8"/>
        <v>1</v>
      </c>
      <c r="J59" s="12">
        <f t="shared" si="9"/>
        <v>1</v>
      </c>
      <c r="K59" s="13">
        <f t="shared" si="4"/>
        <v>0</v>
      </c>
      <c r="L59" s="28"/>
      <c r="M59" s="12">
        <f t="shared" si="10"/>
        <v>1</v>
      </c>
      <c r="N59" s="12">
        <f t="shared" si="11"/>
        <v>1</v>
      </c>
      <c r="O59" s="13">
        <f t="shared" si="7"/>
        <v>0</v>
      </c>
      <c r="P59" s="28"/>
      <c r="R59" s="137"/>
      <c r="S59" s="15"/>
    </row>
    <row r="60" spans="2:19" x14ac:dyDescent="0.25">
      <c r="B60" s="15"/>
      <c r="C60" s="15"/>
      <c r="D60" s="28"/>
      <c r="E60" s="10">
        <f t="shared" si="0"/>
        <v>53</v>
      </c>
      <c r="F60" s="139">
        <v>1.5430000000000001E-3</v>
      </c>
      <c r="G60" s="12">
        <f t="shared" si="1"/>
        <v>0.99845700000000004</v>
      </c>
      <c r="H60" s="28"/>
      <c r="I60" s="12">
        <f t="shared" si="8"/>
        <v>1</v>
      </c>
      <c r="J60" s="12">
        <f t="shared" si="9"/>
        <v>1</v>
      </c>
      <c r="K60" s="13">
        <f t="shared" si="4"/>
        <v>0</v>
      </c>
      <c r="L60" s="28"/>
      <c r="M60" s="12">
        <f t="shared" si="10"/>
        <v>1</v>
      </c>
      <c r="N60" s="12">
        <f t="shared" si="11"/>
        <v>1</v>
      </c>
      <c r="O60" s="13">
        <f t="shared" si="7"/>
        <v>0</v>
      </c>
      <c r="P60" s="28"/>
      <c r="R60" s="137"/>
      <c r="S60" s="15"/>
    </row>
    <row r="61" spans="2:19" x14ac:dyDescent="0.25">
      <c r="B61" s="15"/>
      <c r="C61" s="15"/>
      <c r="D61" s="28"/>
      <c r="E61" s="10">
        <f t="shared" si="0"/>
        <v>54</v>
      </c>
      <c r="F61" s="139">
        <v>1.758E-3</v>
      </c>
      <c r="G61" s="12">
        <f t="shared" si="1"/>
        <v>0.99824199999999996</v>
      </c>
      <c r="H61" s="28"/>
      <c r="I61" s="12">
        <f t="shared" si="8"/>
        <v>1</v>
      </c>
      <c r="J61" s="12">
        <f t="shared" si="9"/>
        <v>1</v>
      </c>
      <c r="K61" s="13">
        <f t="shared" si="4"/>
        <v>0</v>
      </c>
      <c r="L61" s="28"/>
      <c r="M61" s="12">
        <f t="shared" si="10"/>
        <v>1</v>
      </c>
      <c r="N61" s="12">
        <f t="shared" si="11"/>
        <v>1</v>
      </c>
      <c r="O61" s="13">
        <f t="shared" si="7"/>
        <v>0</v>
      </c>
      <c r="P61" s="28"/>
      <c r="R61" s="137"/>
      <c r="S61" s="15"/>
    </row>
    <row r="62" spans="2:19" x14ac:dyDescent="0.25">
      <c r="B62" s="15"/>
      <c r="C62" s="15"/>
      <c r="D62" s="28"/>
      <c r="E62" s="10">
        <f t="shared" si="0"/>
        <v>55</v>
      </c>
      <c r="F62" s="139">
        <v>2.0560000000000001E-3</v>
      </c>
      <c r="G62" s="12">
        <f t="shared" si="1"/>
        <v>0.99794400000000005</v>
      </c>
      <c r="H62" s="28"/>
      <c r="I62" s="12">
        <f t="shared" si="8"/>
        <v>1</v>
      </c>
      <c r="J62" s="12">
        <f t="shared" si="9"/>
        <v>1</v>
      </c>
      <c r="K62" s="13">
        <f t="shared" si="4"/>
        <v>0</v>
      </c>
      <c r="L62" s="28"/>
      <c r="M62" s="12">
        <f t="shared" si="10"/>
        <v>1</v>
      </c>
      <c r="N62" s="12">
        <f t="shared" si="11"/>
        <v>1</v>
      </c>
      <c r="O62" s="13">
        <f t="shared" si="7"/>
        <v>0</v>
      </c>
      <c r="P62" s="28"/>
      <c r="R62" s="137"/>
      <c r="S62" s="15"/>
    </row>
    <row r="63" spans="2:19" x14ac:dyDescent="0.25">
      <c r="B63" s="15"/>
      <c r="C63" s="15"/>
      <c r="D63" s="28"/>
      <c r="E63" s="10">
        <f t="shared" si="0"/>
        <v>56</v>
      </c>
      <c r="F63" s="139">
        <v>2.431E-3</v>
      </c>
      <c r="G63" s="12">
        <f t="shared" si="1"/>
        <v>0.99756900000000004</v>
      </c>
      <c r="H63" s="28"/>
      <c r="I63" s="12">
        <f t="shared" si="8"/>
        <v>1</v>
      </c>
      <c r="J63" s="12">
        <f t="shared" si="9"/>
        <v>1</v>
      </c>
      <c r="K63" s="13">
        <f t="shared" si="4"/>
        <v>0</v>
      </c>
      <c r="L63" s="28"/>
      <c r="M63" s="12">
        <f t="shared" si="10"/>
        <v>1</v>
      </c>
      <c r="N63" s="12">
        <f t="shared" si="11"/>
        <v>1</v>
      </c>
      <c r="O63" s="13">
        <f t="shared" si="7"/>
        <v>0</v>
      </c>
      <c r="P63" s="28"/>
      <c r="R63" s="137"/>
      <c r="S63" s="15"/>
    </row>
    <row r="64" spans="2:19" x14ac:dyDescent="0.25">
      <c r="B64" s="15"/>
      <c r="C64" s="15"/>
      <c r="D64" s="28"/>
      <c r="E64" s="10">
        <f t="shared" si="0"/>
        <v>57</v>
      </c>
      <c r="F64" s="139">
        <v>2.862E-3</v>
      </c>
      <c r="G64" s="12">
        <f t="shared" si="1"/>
        <v>0.99713799999999997</v>
      </c>
      <c r="H64" s="28"/>
      <c r="I64" s="12">
        <f t="shared" si="8"/>
        <v>1</v>
      </c>
      <c r="J64" s="12">
        <f t="shared" si="9"/>
        <v>1</v>
      </c>
      <c r="K64" s="13">
        <f t="shared" si="4"/>
        <v>0</v>
      </c>
      <c r="L64" s="28"/>
      <c r="M64" s="12">
        <f t="shared" si="10"/>
        <v>1</v>
      </c>
      <c r="N64" s="12">
        <f t="shared" si="11"/>
        <v>1</v>
      </c>
      <c r="O64" s="13">
        <f t="shared" si="7"/>
        <v>0</v>
      </c>
      <c r="P64" s="28"/>
      <c r="R64" s="137"/>
      <c r="S64" s="15"/>
    </row>
    <row r="65" spans="2:24" x14ac:dyDescent="0.25">
      <c r="B65" s="15"/>
      <c r="C65" s="15"/>
      <c r="D65" s="28"/>
      <c r="E65" s="10">
        <f t="shared" si="0"/>
        <v>58</v>
      </c>
      <c r="F65" s="139">
        <v>3.3279999999999998E-3</v>
      </c>
      <c r="G65" s="12">
        <f t="shared" si="1"/>
        <v>0.996672</v>
      </c>
      <c r="H65" s="28"/>
      <c r="I65" s="12">
        <f t="shared" si="8"/>
        <v>1</v>
      </c>
      <c r="J65" s="12">
        <f t="shared" si="9"/>
        <v>1</v>
      </c>
      <c r="K65" s="13">
        <f t="shared" si="4"/>
        <v>0</v>
      </c>
      <c r="L65" s="28"/>
      <c r="M65" s="12">
        <f t="shared" si="10"/>
        <v>1</v>
      </c>
      <c r="N65" s="12">
        <f t="shared" si="11"/>
        <v>1</v>
      </c>
      <c r="O65" s="13">
        <f t="shared" si="7"/>
        <v>0</v>
      </c>
      <c r="P65" s="28"/>
      <c r="R65" s="137"/>
      <c r="S65" s="15"/>
    </row>
    <row r="66" spans="2:24" x14ac:dyDescent="0.25">
      <c r="B66" s="15"/>
      <c r="C66" s="15"/>
      <c r="D66" s="28"/>
      <c r="E66" s="10">
        <f t="shared" si="0"/>
        <v>59</v>
      </c>
      <c r="F66" s="139">
        <v>3.7820000000000002E-3</v>
      </c>
      <c r="G66" s="12">
        <f t="shared" si="1"/>
        <v>0.99621800000000005</v>
      </c>
      <c r="H66" s="28"/>
      <c r="I66" s="12">
        <f t="shared" si="8"/>
        <v>1</v>
      </c>
      <c r="J66" s="12">
        <f t="shared" si="9"/>
        <v>1</v>
      </c>
      <c r="K66" s="13">
        <f t="shared" si="4"/>
        <v>0</v>
      </c>
      <c r="L66" s="28"/>
      <c r="M66" s="12">
        <f t="shared" si="10"/>
        <v>1</v>
      </c>
      <c r="N66" s="12">
        <f t="shared" si="11"/>
        <v>1</v>
      </c>
      <c r="O66" s="13">
        <f t="shared" si="7"/>
        <v>0</v>
      </c>
      <c r="P66" s="28"/>
      <c r="R66" s="137"/>
      <c r="S66" s="15"/>
    </row>
    <row r="67" spans="2:24" x14ac:dyDescent="0.25">
      <c r="B67" s="15"/>
      <c r="C67" s="15"/>
      <c r="D67" s="28"/>
      <c r="E67" s="10">
        <f t="shared" si="0"/>
        <v>60</v>
      </c>
      <c r="F67" s="139">
        <v>4.2960000000000003E-3</v>
      </c>
      <c r="G67" s="12">
        <f t="shared" si="1"/>
        <v>0.99570400000000003</v>
      </c>
      <c r="H67" s="28"/>
      <c r="I67" s="12">
        <f t="shared" si="8"/>
        <v>1</v>
      </c>
      <c r="J67" s="12">
        <f t="shared" si="9"/>
        <v>1</v>
      </c>
      <c r="K67" s="13">
        <f t="shared" si="4"/>
        <v>0</v>
      </c>
      <c r="L67" s="28"/>
      <c r="M67" s="12">
        <f t="shared" si="10"/>
        <v>1</v>
      </c>
      <c r="N67" s="12">
        <f t="shared" si="11"/>
        <v>1</v>
      </c>
      <c r="O67" s="13">
        <f t="shared" si="7"/>
        <v>0</v>
      </c>
      <c r="P67" s="28"/>
      <c r="R67" s="137"/>
      <c r="S67" s="15"/>
    </row>
    <row r="68" spans="2:24" x14ac:dyDescent="0.25">
      <c r="B68" s="15"/>
      <c r="C68" s="15"/>
      <c r="D68" s="28"/>
      <c r="E68" s="10">
        <f t="shared" si="0"/>
        <v>61</v>
      </c>
      <c r="F68" s="139">
        <v>4.9839999999999997E-3</v>
      </c>
      <c r="G68" s="12">
        <f t="shared" si="1"/>
        <v>0.99501600000000001</v>
      </c>
      <c r="H68" s="28"/>
      <c r="I68" s="12">
        <f t="shared" si="8"/>
        <v>1</v>
      </c>
      <c r="J68" s="12">
        <f t="shared" si="9"/>
        <v>1</v>
      </c>
      <c r="K68" s="13">
        <f t="shared" si="4"/>
        <v>0</v>
      </c>
      <c r="L68" s="28"/>
      <c r="M68" s="12">
        <f t="shared" si="10"/>
        <v>1</v>
      </c>
      <c r="N68" s="12">
        <f t="shared" si="11"/>
        <v>1</v>
      </c>
      <c r="O68" s="13">
        <f t="shared" si="7"/>
        <v>0</v>
      </c>
      <c r="P68" s="28"/>
      <c r="R68" s="137"/>
      <c r="S68" s="15"/>
    </row>
    <row r="69" spans="2:24" x14ac:dyDescent="0.25">
      <c r="B69" s="15"/>
      <c r="C69" s="15"/>
      <c r="D69" s="28"/>
      <c r="E69" s="10">
        <f t="shared" si="0"/>
        <v>62</v>
      </c>
      <c r="F69" s="139">
        <v>5.6639999999999998E-3</v>
      </c>
      <c r="G69" s="12">
        <f t="shared" si="1"/>
        <v>0.994336</v>
      </c>
      <c r="H69" s="28"/>
      <c r="I69" s="12">
        <f t="shared" si="8"/>
        <v>1</v>
      </c>
      <c r="J69" s="12">
        <f t="shared" si="9"/>
        <v>1</v>
      </c>
      <c r="K69" s="13">
        <f t="shared" si="4"/>
        <v>0</v>
      </c>
      <c r="L69" s="28"/>
      <c r="M69" s="12">
        <f t="shared" si="10"/>
        <v>1</v>
      </c>
      <c r="N69" s="12">
        <f t="shared" si="11"/>
        <v>1</v>
      </c>
      <c r="O69" s="13">
        <f t="shared" si="7"/>
        <v>0</v>
      </c>
      <c r="P69" s="28"/>
      <c r="R69" s="137"/>
      <c r="S69" s="15"/>
    </row>
    <row r="70" spans="2:24" x14ac:dyDescent="0.25">
      <c r="B70" s="15"/>
      <c r="C70" s="15"/>
      <c r="D70" s="28"/>
      <c r="E70" s="10">
        <f t="shared" si="0"/>
        <v>63</v>
      </c>
      <c r="F70" s="139">
        <v>6.5770000000000004E-3</v>
      </c>
      <c r="G70" s="12">
        <f t="shared" si="1"/>
        <v>0.99342299999999994</v>
      </c>
      <c r="H70" s="28"/>
      <c r="I70" s="12">
        <f t="shared" si="8"/>
        <v>1</v>
      </c>
      <c r="J70" s="12">
        <f t="shared" si="9"/>
        <v>1</v>
      </c>
      <c r="K70" s="13">
        <f t="shared" si="4"/>
        <v>0</v>
      </c>
      <c r="L70" s="28"/>
      <c r="M70" s="12">
        <f t="shared" si="10"/>
        <v>1</v>
      </c>
      <c r="N70" s="12">
        <f t="shared" si="11"/>
        <v>1</v>
      </c>
      <c r="O70" s="13">
        <f t="shared" si="7"/>
        <v>0</v>
      </c>
      <c r="P70" s="28"/>
      <c r="R70" s="137"/>
      <c r="S70" s="15"/>
    </row>
    <row r="71" spans="2:24" x14ac:dyDescent="0.25">
      <c r="B71" s="15"/>
      <c r="C71" s="15"/>
      <c r="D71" s="28"/>
      <c r="E71" s="10">
        <f t="shared" si="0"/>
        <v>64</v>
      </c>
      <c r="F71" s="139">
        <v>7.4580000000000002E-3</v>
      </c>
      <c r="G71" s="12">
        <f t="shared" si="1"/>
        <v>0.99254200000000004</v>
      </c>
      <c r="H71" s="28"/>
      <c r="I71" s="12">
        <f t="shared" si="8"/>
        <v>1</v>
      </c>
      <c r="J71" s="12">
        <f t="shared" si="9"/>
        <v>1</v>
      </c>
      <c r="K71" s="13">
        <f t="shared" si="4"/>
        <v>0</v>
      </c>
      <c r="L71" s="28"/>
      <c r="M71" s="12">
        <f t="shared" si="10"/>
        <v>1</v>
      </c>
      <c r="N71" s="12">
        <f t="shared" si="11"/>
        <v>1</v>
      </c>
      <c r="O71" s="13">
        <f t="shared" si="7"/>
        <v>0</v>
      </c>
      <c r="P71" s="28"/>
      <c r="R71" s="137"/>
      <c r="S71" s="15"/>
    </row>
    <row r="72" spans="2:24" x14ac:dyDescent="0.25">
      <c r="B72" s="15"/>
      <c r="C72" s="15"/>
      <c r="D72" s="28"/>
      <c r="E72" s="10">
        <f t="shared" ref="E72:E127" si="12">E71+1</f>
        <v>65</v>
      </c>
      <c r="F72" s="139">
        <v>8.4110000000000001E-3</v>
      </c>
      <c r="G72" s="12">
        <f t="shared" ref="G72:G127" si="13">1-F72</f>
        <v>0.99158900000000005</v>
      </c>
      <c r="H72" s="28"/>
      <c r="I72" s="12">
        <f t="shared" ref="I72:I103" si="14">IF($E71&lt;$A$5,1,I71*$G71)</f>
        <v>1</v>
      </c>
      <c r="J72" s="12">
        <f t="shared" ref="J72:J103" si="15">IF($E71&lt;$A$5,1,J71*IF($E72&gt;($A$5+$G$4),$F$2,$F$1))</f>
        <v>1</v>
      </c>
      <c r="K72" s="13">
        <f t="shared" ref="K72:K127" si="16">IF($E72&gt;=K$5,1,0)</f>
        <v>0</v>
      </c>
      <c r="L72" s="28"/>
      <c r="M72" s="12">
        <f t="shared" ref="M72:M103" si="17">IF($E71&lt;$A$6,1,M71*$G71)</f>
        <v>1</v>
      </c>
      <c r="N72" s="12">
        <f t="shared" ref="N72:N103" si="18">IF($E71&lt;$A$6,1,N71*IF($E72&gt;($A$6+$G$4),$F$2,$F$1))</f>
        <v>1</v>
      </c>
      <c r="O72" s="13">
        <f t="shared" ref="O72:O127" si="19">IF($E72&gt;=O$5,1,0)</f>
        <v>0</v>
      </c>
      <c r="P72" s="28"/>
      <c r="R72" s="137"/>
      <c r="S72" s="15"/>
    </row>
    <row r="73" spans="2:24" x14ac:dyDescent="0.25">
      <c r="B73" s="15"/>
      <c r="C73" s="15"/>
      <c r="D73" s="28"/>
      <c r="E73" s="10">
        <f t="shared" si="12"/>
        <v>66</v>
      </c>
      <c r="F73" s="139">
        <v>9.6179999999999998E-3</v>
      </c>
      <c r="G73" s="12">
        <f t="shared" si="13"/>
        <v>0.99038199999999998</v>
      </c>
      <c r="H73" s="28"/>
      <c r="I73" s="12">
        <f t="shared" si="14"/>
        <v>1</v>
      </c>
      <c r="J73" s="12">
        <f t="shared" si="15"/>
        <v>1</v>
      </c>
      <c r="K73" s="13">
        <f t="shared" si="16"/>
        <v>1</v>
      </c>
      <c r="L73" s="28"/>
      <c r="M73" s="12">
        <f t="shared" si="17"/>
        <v>1</v>
      </c>
      <c r="N73" s="12">
        <f t="shared" si="18"/>
        <v>1</v>
      </c>
      <c r="O73" s="13">
        <f t="shared" si="19"/>
        <v>0</v>
      </c>
      <c r="P73" s="28"/>
      <c r="R73" s="137"/>
      <c r="S73" s="15"/>
    </row>
    <row r="74" spans="2:24" x14ac:dyDescent="0.25">
      <c r="B74" s="15"/>
      <c r="C74" s="15"/>
      <c r="D74" s="28"/>
      <c r="E74" s="10">
        <f t="shared" si="12"/>
        <v>67</v>
      </c>
      <c r="F74" s="139">
        <v>1.0681E-2</v>
      </c>
      <c r="G74" s="12">
        <f t="shared" si="13"/>
        <v>0.98931899999999995</v>
      </c>
      <c r="H74" s="28"/>
      <c r="I74" s="12">
        <f t="shared" si="14"/>
        <v>0.99038199999999998</v>
      </c>
      <c r="J74" s="12">
        <f t="shared" si="15"/>
        <v>0.97684868613851705</v>
      </c>
      <c r="K74" s="13">
        <f t="shared" si="16"/>
        <v>1</v>
      </c>
      <c r="L74" s="28"/>
      <c r="M74" s="12">
        <f t="shared" si="17"/>
        <v>1</v>
      </c>
      <c r="N74" s="12">
        <f t="shared" si="18"/>
        <v>1</v>
      </c>
      <c r="O74" s="13">
        <f t="shared" si="19"/>
        <v>1</v>
      </c>
      <c r="P74" s="28"/>
      <c r="R74" s="137"/>
      <c r="S74" s="15"/>
    </row>
    <row r="75" spans="2:24" x14ac:dyDescent="0.25">
      <c r="B75" s="15"/>
      <c r="C75" s="15"/>
      <c r="D75" s="28"/>
      <c r="E75" s="10">
        <f t="shared" si="12"/>
        <v>68</v>
      </c>
      <c r="F75" s="139">
        <v>1.1476E-2</v>
      </c>
      <c r="G75" s="12">
        <f t="shared" si="13"/>
        <v>0.98852399999999996</v>
      </c>
      <c r="H75" s="28"/>
      <c r="I75" s="12">
        <f t="shared" si="14"/>
        <v>0.97980372985799991</v>
      </c>
      <c r="J75" s="12">
        <f t="shared" si="15"/>
        <v>0.95423335561054701</v>
      </c>
      <c r="K75" s="13">
        <f t="shared" si="16"/>
        <v>1</v>
      </c>
      <c r="L75" s="28"/>
      <c r="M75" s="12">
        <f t="shared" si="17"/>
        <v>0.98931899999999995</v>
      </c>
      <c r="N75" s="12">
        <f t="shared" si="18"/>
        <v>0.97684868613851705</v>
      </c>
      <c r="O75" s="13">
        <f t="shared" si="19"/>
        <v>1</v>
      </c>
      <c r="P75" s="28"/>
      <c r="R75" s="137"/>
      <c r="S75" s="15"/>
    </row>
    <row r="76" spans="2:24" x14ac:dyDescent="0.25">
      <c r="B76" s="15"/>
      <c r="C76" s="15"/>
      <c r="D76" s="28"/>
      <c r="E76" s="10">
        <f t="shared" si="12"/>
        <v>69</v>
      </c>
      <c r="F76" s="139">
        <v>1.2484E-2</v>
      </c>
      <c r="G76" s="12">
        <f t="shared" si="13"/>
        <v>0.98751599999999995</v>
      </c>
      <c r="H76" s="28"/>
      <c r="I76" s="12">
        <f t="shared" si="14"/>
        <v>0.96855950225414944</v>
      </c>
      <c r="J76" s="12">
        <f t="shared" si="15"/>
        <v>0.93214159969771115</v>
      </c>
      <c r="K76" s="13">
        <f t="shared" si="16"/>
        <v>1</v>
      </c>
      <c r="L76" s="28"/>
      <c r="M76" s="12">
        <f t="shared" si="17"/>
        <v>0.97796557515599991</v>
      </c>
      <c r="N76" s="12">
        <f t="shared" si="18"/>
        <v>0.95423335561054701</v>
      </c>
      <c r="O76" s="13">
        <f t="shared" si="19"/>
        <v>1</v>
      </c>
      <c r="P76" s="28"/>
      <c r="R76" s="137"/>
      <c r="S76" s="15"/>
    </row>
    <row r="77" spans="2:24" x14ac:dyDescent="0.25">
      <c r="B77" s="15"/>
      <c r="C77" s="15"/>
      <c r="D77" s="28"/>
      <c r="E77" s="10">
        <f t="shared" si="12"/>
        <v>70</v>
      </c>
      <c r="F77" s="139">
        <v>1.3285999999999999E-2</v>
      </c>
      <c r="G77" s="12">
        <f t="shared" si="13"/>
        <v>0.98671399999999998</v>
      </c>
      <c r="H77" s="28"/>
      <c r="I77" s="12">
        <f t="shared" si="14"/>
        <v>0.95646800542800858</v>
      </c>
      <c r="J77" s="12">
        <f t="shared" si="15"/>
        <v>0.91056129695976462</v>
      </c>
      <c r="K77" s="13">
        <f t="shared" si="16"/>
        <v>1</v>
      </c>
      <c r="L77" s="28"/>
      <c r="M77" s="12">
        <f t="shared" si="17"/>
        <v>0.96575665291575241</v>
      </c>
      <c r="N77" s="12">
        <f t="shared" si="18"/>
        <v>0.93214159969771115</v>
      </c>
      <c r="O77" s="13">
        <f t="shared" si="19"/>
        <v>1</v>
      </c>
      <c r="P77" s="28"/>
      <c r="R77" s="137"/>
      <c r="S77" s="15"/>
    </row>
    <row r="78" spans="2:24" x14ac:dyDescent="0.25">
      <c r="B78" s="15"/>
      <c r="C78" s="15"/>
      <c r="D78" s="28"/>
      <c r="E78" s="10">
        <f t="shared" si="12"/>
        <v>71</v>
      </c>
      <c r="F78" s="139">
        <v>1.4253E-2</v>
      </c>
      <c r="G78" s="12">
        <f t="shared" si="13"/>
        <v>0.98574700000000004</v>
      </c>
      <c r="H78" s="28"/>
      <c r="I78" s="12">
        <f t="shared" si="14"/>
        <v>0.94376037150789205</v>
      </c>
      <c r="J78" s="12">
        <f t="shared" si="15"/>
        <v>0.88948060658373018</v>
      </c>
      <c r="K78" s="13">
        <f t="shared" si="16"/>
        <v>1</v>
      </c>
      <c r="L78" s="28"/>
      <c r="M78" s="12">
        <f t="shared" si="17"/>
        <v>0.95292561002511367</v>
      </c>
      <c r="N78" s="12">
        <f t="shared" si="18"/>
        <v>0.91056129695976462</v>
      </c>
      <c r="O78" s="13">
        <f t="shared" si="19"/>
        <v>1</v>
      </c>
      <c r="P78" s="28"/>
      <c r="R78" s="137"/>
      <c r="S78" s="15"/>
      <c r="T78" s="15"/>
    </row>
    <row r="79" spans="2:24" x14ac:dyDescent="0.25">
      <c r="B79" s="15"/>
      <c r="C79" s="15"/>
      <c r="D79" s="28"/>
      <c r="E79" s="10">
        <f t="shared" si="12"/>
        <v>72</v>
      </c>
      <c r="F79" s="139">
        <v>1.5682999999999999E-2</v>
      </c>
      <c r="G79" s="12">
        <f t="shared" si="13"/>
        <v>0.984317</v>
      </c>
      <c r="H79" s="28"/>
      <c r="I79" s="12">
        <f t="shared" si="14"/>
        <v>0.93030895493279009</v>
      </c>
      <c r="J79" s="12">
        <f t="shared" si="15"/>
        <v>0.86888796188700801</v>
      </c>
      <c r="K79" s="13">
        <f t="shared" si="16"/>
        <v>1</v>
      </c>
      <c r="L79" s="28"/>
      <c r="M79" s="12">
        <f t="shared" si="17"/>
        <v>0.93934356130542573</v>
      </c>
      <c r="N79" s="12">
        <f t="shared" si="18"/>
        <v>0.88948060658373018</v>
      </c>
      <c r="O79" s="13">
        <f t="shared" si="19"/>
        <v>1</v>
      </c>
      <c r="P79" s="28"/>
      <c r="R79" s="137"/>
      <c r="S79" s="15"/>
      <c r="T79" s="15"/>
      <c r="X79" s="15"/>
    </row>
    <row r="80" spans="2:24" x14ac:dyDescent="0.25">
      <c r="B80" s="15"/>
      <c r="C80" s="15"/>
      <c r="D80" s="28"/>
      <c r="E80" s="10">
        <f t="shared" si="12"/>
        <v>73</v>
      </c>
      <c r="F80" s="139">
        <v>1.6997000000000002E-2</v>
      </c>
      <c r="G80" s="12">
        <f t="shared" si="13"/>
        <v>0.98300299999999996</v>
      </c>
      <c r="H80" s="28"/>
      <c r="I80" s="12">
        <f t="shared" si="14"/>
        <v>0.91571891959257912</v>
      </c>
      <c r="J80" s="12">
        <f t="shared" si="15"/>
        <v>0.84877206397089766</v>
      </c>
      <c r="K80" s="13">
        <f t="shared" si="16"/>
        <v>1</v>
      </c>
      <c r="L80" s="28"/>
      <c r="M80" s="12">
        <f t="shared" si="17"/>
        <v>0.92461183623347276</v>
      </c>
      <c r="N80" s="12">
        <f t="shared" si="18"/>
        <v>0.86888796188700801</v>
      </c>
      <c r="O80" s="13">
        <f t="shared" si="19"/>
        <v>1</v>
      </c>
      <c r="P80" s="28"/>
      <c r="R80" s="137"/>
      <c r="S80" s="15"/>
      <c r="T80" s="15"/>
      <c r="X80" s="15"/>
    </row>
    <row r="81" spans="2:24" x14ac:dyDescent="0.25">
      <c r="B81" s="15"/>
      <c r="C81" s="15"/>
      <c r="D81" s="28"/>
      <c r="E81" s="10">
        <f t="shared" si="12"/>
        <v>74</v>
      </c>
      <c r="F81" s="139">
        <v>1.8699E-2</v>
      </c>
      <c r="G81" s="12">
        <f t="shared" si="13"/>
        <v>0.98130099999999998</v>
      </c>
      <c r="H81" s="28"/>
      <c r="I81" s="12">
        <f t="shared" si="14"/>
        <v>0.90015444511626397</v>
      </c>
      <c r="J81" s="12">
        <f t="shared" si="15"/>
        <v>0.82912187552104877</v>
      </c>
      <c r="K81" s="13">
        <f t="shared" si="16"/>
        <v>1</v>
      </c>
      <c r="L81" s="28"/>
      <c r="M81" s="12">
        <f t="shared" si="17"/>
        <v>0.90889620885301237</v>
      </c>
      <c r="N81" s="12">
        <f t="shared" si="18"/>
        <v>0.84877206397089766</v>
      </c>
      <c r="O81" s="13">
        <f t="shared" si="19"/>
        <v>1</v>
      </c>
      <c r="P81" s="28"/>
      <c r="R81" s="137"/>
      <c r="S81" s="15"/>
      <c r="T81" s="15"/>
      <c r="X81" s="15"/>
    </row>
    <row r="82" spans="2:24" x14ac:dyDescent="0.25">
      <c r="B82" s="15"/>
      <c r="C82" s="15"/>
      <c r="D82" s="28"/>
      <c r="E82" s="10">
        <f t="shared" si="12"/>
        <v>75</v>
      </c>
      <c r="F82" s="139">
        <v>2.0697E-2</v>
      </c>
      <c r="G82" s="12">
        <f t="shared" si="13"/>
        <v>0.97930300000000003</v>
      </c>
      <c r="H82" s="28"/>
      <c r="I82" s="12">
        <f t="shared" si="14"/>
        <v>0.88332245714703495</v>
      </c>
      <c r="J82" s="12">
        <f t="shared" si="15"/>
        <v>0.80992661475143957</v>
      </c>
      <c r="K82" s="13">
        <f t="shared" si="16"/>
        <v>1</v>
      </c>
      <c r="L82" s="28"/>
      <c r="M82" s="12">
        <f t="shared" si="17"/>
        <v>0.89190075864366991</v>
      </c>
      <c r="N82" s="12">
        <f t="shared" si="18"/>
        <v>0.82912187552104877</v>
      </c>
      <c r="O82" s="13">
        <f t="shared" si="19"/>
        <v>1</v>
      </c>
      <c r="P82" s="28"/>
      <c r="R82" s="137"/>
      <c r="S82" s="15"/>
      <c r="T82" s="15"/>
      <c r="X82" s="15"/>
    </row>
    <row r="83" spans="2:24" x14ac:dyDescent="0.25">
      <c r="B83" s="15"/>
      <c r="C83" s="15"/>
      <c r="D83" s="28"/>
      <c r="E83" s="10">
        <f t="shared" si="12"/>
        <v>76</v>
      </c>
      <c r="F83" s="139">
        <v>2.2890000000000001E-2</v>
      </c>
      <c r="G83" s="12">
        <f t="shared" si="13"/>
        <v>0.97711000000000003</v>
      </c>
      <c r="H83" s="28"/>
      <c r="I83" s="12">
        <f t="shared" si="14"/>
        <v>0.86504033225146282</v>
      </c>
      <c r="J83" s="12">
        <f t="shared" si="15"/>
        <v>0.79117574948856062</v>
      </c>
      <c r="K83" s="13">
        <f t="shared" si="16"/>
        <v>1</v>
      </c>
      <c r="L83" s="28"/>
      <c r="M83" s="12">
        <f t="shared" si="17"/>
        <v>0.87344108864202186</v>
      </c>
      <c r="N83" s="12">
        <f t="shared" si="18"/>
        <v>0.80992661475143957</v>
      </c>
      <c r="O83" s="13">
        <f t="shared" si="19"/>
        <v>1</v>
      </c>
      <c r="P83" s="28"/>
      <c r="R83" s="137"/>
      <c r="S83" s="15"/>
      <c r="T83" s="15"/>
      <c r="X83" s="15"/>
    </row>
    <row r="84" spans="2:24" x14ac:dyDescent="0.25">
      <c r="B84" s="15"/>
      <c r="C84" s="15"/>
      <c r="D84" s="28"/>
      <c r="E84" s="10">
        <f t="shared" si="12"/>
        <v>77</v>
      </c>
      <c r="F84" s="139">
        <v>2.6447999999999999E-2</v>
      </c>
      <c r="G84" s="12">
        <f t="shared" si="13"/>
        <v>0.97355199999999997</v>
      </c>
      <c r="H84" s="28"/>
      <c r="I84" s="12">
        <f t="shared" si="14"/>
        <v>0.84523955904622683</v>
      </c>
      <c r="J84" s="12">
        <f t="shared" si="15"/>
        <v>0.77285899139255698</v>
      </c>
      <c r="K84" s="13">
        <f t="shared" si="16"/>
        <v>1</v>
      </c>
      <c r="L84" s="28"/>
      <c r="M84" s="12">
        <f t="shared" si="17"/>
        <v>0.85344802212300597</v>
      </c>
      <c r="N84" s="12">
        <f t="shared" si="18"/>
        <v>0.79117574948856062</v>
      </c>
      <c r="O84" s="13">
        <f t="shared" si="19"/>
        <v>1</v>
      </c>
      <c r="P84" s="28"/>
      <c r="R84" s="137"/>
      <c r="S84" s="15"/>
      <c r="T84" s="15"/>
      <c r="X84" s="15"/>
    </row>
    <row r="85" spans="2:24" x14ac:dyDescent="0.25">
      <c r="B85" s="15"/>
      <c r="C85" s="15"/>
      <c r="D85" s="28"/>
      <c r="E85" s="10">
        <f t="shared" si="12"/>
        <v>78</v>
      </c>
      <c r="F85" s="139">
        <v>3.0124999999999999E-2</v>
      </c>
      <c r="G85" s="12">
        <f t="shared" si="13"/>
        <v>0.96987500000000004</v>
      </c>
      <c r="H85" s="28"/>
      <c r="I85" s="12">
        <f t="shared" si="14"/>
        <v>0.82288466318857223</v>
      </c>
      <c r="J85" s="12">
        <f t="shared" si="15"/>
        <v>0.75496629031215878</v>
      </c>
      <c r="K85" s="13">
        <f t="shared" si="16"/>
        <v>1</v>
      </c>
      <c r="L85" s="28"/>
      <c r="M85" s="12">
        <f t="shared" si="17"/>
        <v>0.83087602883389666</v>
      </c>
      <c r="N85" s="12">
        <f t="shared" si="18"/>
        <v>0.77285899139255698</v>
      </c>
      <c r="O85" s="13">
        <f t="shared" si="19"/>
        <v>1</v>
      </c>
      <c r="P85" s="28"/>
      <c r="R85" s="137"/>
      <c r="S85" s="15"/>
      <c r="T85" s="15"/>
      <c r="X85" s="15"/>
    </row>
    <row r="86" spans="2:24" x14ac:dyDescent="0.25">
      <c r="B86" s="15"/>
      <c r="C86" s="15"/>
      <c r="D86" s="28"/>
      <c r="E86" s="10">
        <f t="shared" si="12"/>
        <v>79</v>
      </c>
      <c r="F86" s="139">
        <v>3.4285000000000003E-2</v>
      </c>
      <c r="G86" s="12">
        <f t="shared" si="13"/>
        <v>0.96571499999999999</v>
      </c>
      <c r="H86" s="28"/>
      <c r="I86" s="12">
        <f t="shared" si="14"/>
        <v>0.79809526271001652</v>
      </c>
      <c r="J86" s="12">
        <f t="shared" si="15"/>
        <v>0.7374878287703025</v>
      </c>
      <c r="K86" s="13">
        <f t="shared" si="16"/>
        <v>1</v>
      </c>
      <c r="L86" s="28"/>
      <c r="M86" s="12">
        <f t="shared" si="17"/>
        <v>0.80584588846527561</v>
      </c>
      <c r="N86" s="12">
        <f t="shared" si="18"/>
        <v>0.75496629031215878</v>
      </c>
      <c r="O86" s="13">
        <f t="shared" si="19"/>
        <v>1</v>
      </c>
      <c r="P86" s="28"/>
      <c r="R86" s="137"/>
      <c r="S86" s="15"/>
      <c r="T86" s="15"/>
      <c r="X86" s="15"/>
    </row>
    <row r="87" spans="2:24" x14ac:dyDescent="0.25">
      <c r="B87" s="15"/>
      <c r="C87" s="15"/>
      <c r="D87" s="28"/>
      <c r="E87" s="10">
        <f t="shared" si="12"/>
        <v>80</v>
      </c>
      <c r="F87" s="139">
        <v>3.8981000000000002E-2</v>
      </c>
      <c r="G87" s="12">
        <f t="shared" si="13"/>
        <v>0.96101899999999996</v>
      </c>
      <c r="H87" s="28"/>
      <c r="I87" s="12">
        <f t="shared" si="14"/>
        <v>0.7707325666280036</v>
      </c>
      <c r="J87" s="12">
        <f t="shared" si="15"/>
        <v>0.72041401657741766</v>
      </c>
      <c r="K87" s="13">
        <f t="shared" si="16"/>
        <v>1</v>
      </c>
      <c r="L87" s="28"/>
      <c r="M87" s="12">
        <f t="shared" si="17"/>
        <v>0.77821746217924359</v>
      </c>
      <c r="N87" s="12">
        <f t="shared" si="18"/>
        <v>0.7374878287703025</v>
      </c>
      <c r="O87" s="13">
        <f t="shared" si="19"/>
        <v>1</v>
      </c>
      <c r="P87" s="28"/>
      <c r="R87" s="137"/>
      <c r="S87" s="15"/>
      <c r="T87" s="15"/>
      <c r="X87" s="15"/>
    </row>
    <row r="88" spans="2:24" x14ac:dyDescent="0.25">
      <c r="B88" s="15"/>
      <c r="C88" s="15"/>
      <c r="D88" s="28"/>
      <c r="E88" s="10">
        <f t="shared" si="12"/>
        <v>81</v>
      </c>
      <c r="F88" s="139">
        <v>4.4257999999999999E-2</v>
      </c>
      <c r="G88" s="12">
        <f t="shared" si="13"/>
        <v>0.95574199999999998</v>
      </c>
      <c r="H88" s="28"/>
      <c r="I88" s="12">
        <f t="shared" si="14"/>
        <v>0.74068864044827731</v>
      </c>
      <c r="J88" s="12">
        <f t="shared" si="15"/>
        <v>0.70373548556942234</v>
      </c>
      <c r="K88" s="13">
        <f t="shared" si="16"/>
        <v>1</v>
      </c>
      <c r="L88" s="28"/>
      <c r="M88" s="12">
        <f t="shared" si="17"/>
        <v>0.7478817672860345</v>
      </c>
      <c r="N88" s="12">
        <f t="shared" si="18"/>
        <v>0.72041401657741766</v>
      </c>
      <c r="O88" s="13">
        <f t="shared" si="19"/>
        <v>1</v>
      </c>
      <c r="P88" s="28"/>
      <c r="R88" s="137"/>
      <c r="S88" s="15"/>
      <c r="T88" s="15"/>
      <c r="X88" s="15"/>
    </row>
    <row r="89" spans="2:24" x14ac:dyDescent="0.25">
      <c r="B89" s="15"/>
      <c r="C89" s="15"/>
      <c r="D89" s="28"/>
      <c r="E89" s="10">
        <f t="shared" si="12"/>
        <v>82</v>
      </c>
      <c r="F89" s="139">
        <v>5.0162999999999999E-2</v>
      </c>
      <c r="G89" s="12">
        <f t="shared" si="13"/>
        <v>0.94983700000000004</v>
      </c>
      <c r="H89" s="28"/>
      <c r="I89" s="12">
        <f t="shared" si="14"/>
        <v>0.70790724259931748</v>
      </c>
      <c r="J89" s="12">
        <f t="shared" si="15"/>
        <v>0.68744308446754154</v>
      </c>
      <c r="K89" s="13">
        <f t="shared" si="16"/>
        <v>1</v>
      </c>
      <c r="L89" s="28"/>
      <c r="M89" s="12">
        <f t="shared" si="17"/>
        <v>0.71478201602948921</v>
      </c>
      <c r="N89" s="12">
        <f t="shared" si="18"/>
        <v>0.70373548556942234</v>
      </c>
      <c r="O89" s="13">
        <f t="shared" si="19"/>
        <v>1</v>
      </c>
      <c r="P89" s="28"/>
      <c r="R89" s="137"/>
      <c r="S89" s="15"/>
      <c r="T89" s="15"/>
      <c r="X89" s="15"/>
    </row>
    <row r="90" spans="2:24" x14ac:dyDescent="0.25">
      <c r="B90" s="15"/>
      <c r="C90" s="15"/>
      <c r="D90" s="28"/>
      <c r="E90" s="10">
        <f t="shared" si="12"/>
        <v>83</v>
      </c>
      <c r="F90" s="139">
        <v>5.5275999999999999E-2</v>
      </c>
      <c r="G90" s="12">
        <f t="shared" si="13"/>
        <v>0.94472400000000001</v>
      </c>
      <c r="H90" s="28"/>
      <c r="I90" s="12">
        <f t="shared" si="14"/>
        <v>0.67239649158880799</v>
      </c>
      <c r="J90" s="12">
        <f t="shared" si="15"/>
        <v>0.67152787385712753</v>
      </c>
      <c r="K90" s="13">
        <f t="shared" si="16"/>
        <v>1</v>
      </c>
      <c r="L90" s="28"/>
      <c r="M90" s="12">
        <f t="shared" si="17"/>
        <v>0.678926405759402</v>
      </c>
      <c r="N90" s="12">
        <f t="shared" si="18"/>
        <v>0.68744308446754154</v>
      </c>
      <c r="O90" s="13">
        <f t="shared" si="19"/>
        <v>1</v>
      </c>
      <c r="P90" s="28"/>
      <c r="R90" s="137"/>
      <c r="S90" s="15"/>
      <c r="T90" s="15"/>
      <c r="X90" s="15"/>
    </row>
    <row r="91" spans="2:24" x14ac:dyDescent="0.25">
      <c r="B91" s="15"/>
      <c r="C91" s="15"/>
      <c r="D91" s="28"/>
      <c r="E91" s="10">
        <f t="shared" si="12"/>
        <v>84</v>
      </c>
      <c r="F91" s="139">
        <v>6.1996000000000002E-2</v>
      </c>
      <c r="G91" s="12">
        <f t="shared" si="13"/>
        <v>0.93800399999999995</v>
      </c>
      <c r="H91" s="28"/>
      <c r="I91" s="12">
        <f t="shared" si="14"/>
        <v>0.63522910311974501</v>
      </c>
      <c r="J91" s="12">
        <f t="shared" si="15"/>
        <v>0.6559811212827269</v>
      </c>
      <c r="K91" s="13">
        <f t="shared" si="16"/>
        <v>1</v>
      </c>
      <c r="L91" s="28"/>
      <c r="M91" s="12">
        <f t="shared" si="17"/>
        <v>0.64139806975464531</v>
      </c>
      <c r="N91" s="12">
        <f t="shared" si="18"/>
        <v>0.67152787385712753</v>
      </c>
      <c r="O91" s="13">
        <f t="shared" si="19"/>
        <v>1</v>
      </c>
      <c r="P91" s="28"/>
      <c r="R91" s="137"/>
      <c r="S91" s="15"/>
      <c r="T91" s="15"/>
      <c r="X91" s="15"/>
    </row>
    <row r="92" spans="2:24" x14ac:dyDescent="0.25">
      <c r="B92" s="15"/>
      <c r="C92" s="15"/>
      <c r="D92" s="28"/>
      <c r="E92" s="10">
        <f t="shared" si="12"/>
        <v>85</v>
      </c>
      <c r="F92" s="139">
        <v>6.9004999999999997E-2</v>
      </c>
      <c r="G92" s="12">
        <f t="shared" si="13"/>
        <v>0.93099500000000002</v>
      </c>
      <c r="H92" s="28"/>
      <c r="I92" s="12">
        <f t="shared" si="14"/>
        <v>0.59584743964273323</v>
      </c>
      <c r="J92" s="12">
        <f t="shared" si="15"/>
        <v>0.64079429645670294</v>
      </c>
      <c r="K92" s="13">
        <f t="shared" si="16"/>
        <v>1</v>
      </c>
      <c r="L92" s="28"/>
      <c r="M92" s="12">
        <f t="shared" si="17"/>
        <v>0.60163395502213624</v>
      </c>
      <c r="N92" s="12">
        <f t="shared" si="18"/>
        <v>0.6559811212827269</v>
      </c>
      <c r="O92" s="13">
        <f t="shared" si="19"/>
        <v>1</v>
      </c>
      <c r="P92" s="28"/>
      <c r="R92" s="137"/>
      <c r="S92" s="15"/>
      <c r="T92" s="15"/>
      <c r="X92" s="15"/>
    </row>
    <row r="93" spans="2:24" x14ac:dyDescent="0.25">
      <c r="B93" s="15"/>
      <c r="C93" s="15"/>
      <c r="D93" s="28"/>
      <c r="E93" s="10">
        <f t="shared" si="12"/>
        <v>86</v>
      </c>
      <c r="F93" s="139">
        <v>7.7035999999999993E-2</v>
      </c>
      <c r="G93" s="12">
        <f t="shared" si="13"/>
        <v>0.92296400000000001</v>
      </c>
      <c r="H93" s="28"/>
      <c r="I93" s="12">
        <f t="shared" si="14"/>
        <v>0.55473098707018642</v>
      </c>
      <c r="J93" s="12">
        <f t="shared" si="15"/>
        <v>0.62595906657878564</v>
      </c>
      <c r="K93" s="13">
        <f t="shared" si="16"/>
        <v>1</v>
      </c>
      <c r="L93" s="28"/>
      <c r="M93" s="12">
        <f t="shared" si="17"/>
        <v>0.56011820395583378</v>
      </c>
      <c r="N93" s="12">
        <f t="shared" si="18"/>
        <v>0.64079429645670294</v>
      </c>
      <c r="O93" s="13">
        <f t="shared" si="19"/>
        <v>1</v>
      </c>
      <c r="P93" s="28"/>
      <c r="R93" s="137"/>
      <c r="S93" s="15"/>
      <c r="T93" s="15"/>
      <c r="X93" s="15"/>
    </row>
    <row r="94" spans="2:24" x14ac:dyDescent="0.25">
      <c r="B94" s="15"/>
      <c r="C94" s="15"/>
      <c r="D94" s="28"/>
      <c r="E94" s="10">
        <f t="shared" si="12"/>
        <v>87</v>
      </c>
      <c r="F94" s="139">
        <v>8.8267999999999999E-2</v>
      </c>
      <c r="G94" s="12">
        <f t="shared" si="13"/>
        <v>0.91173199999999999</v>
      </c>
      <c r="H94" s="28"/>
      <c r="I94" s="12">
        <f t="shared" si="14"/>
        <v>0.51199673075024754</v>
      </c>
      <c r="J94" s="12">
        <f t="shared" si="15"/>
        <v>0.61350491676838736</v>
      </c>
      <c r="K94" s="13">
        <f t="shared" si="16"/>
        <v>1</v>
      </c>
      <c r="L94" s="28"/>
      <c r="M94" s="12">
        <f t="shared" si="17"/>
        <v>0.51696893799589216</v>
      </c>
      <c r="N94" s="12">
        <f t="shared" si="18"/>
        <v>0.62595906657878564</v>
      </c>
      <c r="O94" s="13">
        <f t="shared" si="19"/>
        <v>1</v>
      </c>
      <c r="P94" s="28"/>
      <c r="R94" s="137"/>
      <c r="S94" s="15"/>
      <c r="T94" s="15"/>
      <c r="X94" s="15"/>
    </row>
    <row r="95" spans="2:24" x14ac:dyDescent="0.25">
      <c r="B95" s="15"/>
      <c r="C95" s="15"/>
      <c r="D95" s="28"/>
      <c r="E95" s="10">
        <f t="shared" si="12"/>
        <v>88</v>
      </c>
      <c r="F95" s="139">
        <v>9.9743999999999999E-2</v>
      </c>
      <c r="G95" s="12">
        <f t="shared" si="13"/>
        <v>0.90025599999999995</v>
      </c>
      <c r="H95" s="28"/>
      <c r="I95" s="12">
        <f t="shared" si="14"/>
        <v>0.46680380332038468</v>
      </c>
      <c r="J95" s="12">
        <f t="shared" si="15"/>
        <v>0.60129855607996407</v>
      </c>
      <c r="K95" s="13">
        <f t="shared" si="16"/>
        <v>1</v>
      </c>
      <c r="L95" s="28"/>
      <c r="M95" s="12">
        <f t="shared" si="17"/>
        <v>0.47133712377687076</v>
      </c>
      <c r="N95" s="12">
        <f t="shared" si="18"/>
        <v>0.61350491676838736</v>
      </c>
      <c r="O95" s="13">
        <f t="shared" si="19"/>
        <v>1</v>
      </c>
      <c r="P95" s="28"/>
      <c r="R95" s="137"/>
      <c r="S95" s="15"/>
      <c r="T95" s="15"/>
      <c r="X95" s="15"/>
    </row>
    <row r="96" spans="2:24" x14ac:dyDescent="0.25">
      <c r="B96" s="15"/>
      <c r="C96" s="15"/>
      <c r="D96" s="28"/>
      <c r="E96" s="10">
        <f t="shared" si="12"/>
        <v>89</v>
      </c>
      <c r="F96" s="139">
        <v>0.112138</v>
      </c>
      <c r="G96" s="12">
        <f t="shared" si="13"/>
        <v>0.88786200000000004</v>
      </c>
      <c r="H96" s="28"/>
      <c r="I96" s="12">
        <f t="shared" si="14"/>
        <v>0.42024292476199621</v>
      </c>
      <c r="J96" s="12">
        <f t="shared" si="15"/>
        <v>0.58933505447413903</v>
      </c>
      <c r="K96" s="13">
        <f t="shared" si="16"/>
        <v>1</v>
      </c>
      <c r="L96" s="28"/>
      <c r="M96" s="12">
        <f t="shared" si="17"/>
        <v>0.42432407370287056</v>
      </c>
      <c r="N96" s="12">
        <f t="shared" si="18"/>
        <v>0.60129855607996407</v>
      </c>
      <c r="O96" s="13">
        <f t="shared" si="19"/>
        <v>1</v>
      </c>
      <c r="P96" s="28"/>
      <c r="R96" s="137"/>
      <c r="S96" s="15"/>
      <c r="T96" s="15"/>
      <c r="X96" s="15"/>
    </row>
    <row r="97" spans="2:24" x14ac:dyDescent="0.25">
      <c r="B97" s="15"/>
      <c r="C97" s="15"/>
      <c r="D97" s="28"/>
      <c r="E97" s="10">
        <f t="shared" si="12"/>
        <v>90</v>
      </c>
      <c r="F97" s="139">
        <v>0.12636900000000001</v>
      </c>
      <c r="G97" s="12">
        <f t="shared" si="13"/>
        <v>0.87363100000000005</v>
      </c>
      <c r="H97" s="28"/>
      <c r="I97" s="12">
        <f t="shared" si="14"/>
        <v>0.37311772366503548</v>
      </c>
      <c r="J97" s="12">
        <f t="shared" si="15"/>
        <v>0.57760958000013629</v>
      </c>
      <c r="K97" s="13">
        <f t="shared" si="16"/>
        <v>1</v>
      </c>
      <c r="L97" s="28"/>
      <c r="M97" s="12">
        <f t="shared" si="17"/>
        <v>0.3767412207259781</v>
      </c>
      <c r="N97" s="12">
        <f t="shared" si="18"/>
        <v>0.58933505447413903</v>
      </c>
      <c r="O97" s="13">
        <f t="shared" si="19"/>
        <v>1</v>
      </c>
      <c r="P97" s="28"/>
      <c r="R97" s="137"/>
      <c r="S97" s="15"/>
      <c r="T97" s="15"/>
      <c r="X97" s="15"/>
    </row>
    <row r="98" spans="2:24" x14ac:dyDescent="0.25">
      <c r="B98" s="15"/>
      <c r="C98" s="15"/>
      <c r="D98" s="28"/>
      <c r="E98" s="10">
        <f t="shared" si="12"/>
        <v>91</v>
      </c>
      <c r="F98" s="139">
        <v>0.13897300000000001</v>
      </c>
      <c r="G98" s="12">
        <f t="shared" si="13"/>
        <v>0.86102699999999999</v>
      </c>
      <c r="H98" s="28"/>
      <c r="I98" s="12">
        <f t="shared" si="14"/>
        <v>0.32596721004320861</v>
      </c>
      <c r="J98" s="12">
        <f t="shared" si="15"/>
        <v>0.56611739684419904</v>
      </c>
      <c r="K98" s="13">
        <f t="shared" si="16"/>
        <v>1</v>
      </c>
      <c r="L98" s="28"/>
      <c r="M98" s="12">
        <f t="shared" si="17"/>
        <v>0.32913280940405698</v>
      </c>
      <c r="N98" s="12">
        <f t="shared" si="18"/>
        <v>0.57760958000013629</v>
      </c>
      <c r="O98" s="13">
        <f t="shared" si="19"/>
        <v>1</v>
      </c>
      <c r="P98" s="28"/>
      <c r="R98" s="137"/>
      <c r="S98" s="15"/>
      <c r="T98" s="15"/>
      <c r="X98" s="15"/>
    </row>
    <row r="99" spans="2:24" x14ac:dyDescent="0.25">
      <c r="B99" s="15"/>
      <c r="C99" s="15"/>
      <c r="D99" s="28"/>
      <c r="E99" s="10">
        <f t="shared" si="12"/>
        <v>92</v>
      </c>
      <c r="F99" s="139">
        <v>0.15552099999999999</v>
      </c>
      <c r="G99" s="12">
        <f t="shared" si="13"/>
        <v>0.84447899999999998</v>
      </c>
      <c r="H99" s="28"/>
      <c r="I99" s="12">
        <f t="shared" si="14"/>
        <v>0.28066656896187375</v>
      </c>
      <c r="J99" s="12">
        <f t="shared" si="15"/>
        <v>0.55485386341683729</v>
      </c>
      <c r="K99" s="13">
        <f t="shared" si="16"/>
        <v>1</v>
      </c>
      <c r="L99" s="28"/>
      <c r="M99" s="12">
        <f t="shared" si="17"/>
        <v>0.28339223548274695</v>
      </c>
      <c r="N99" s="12">
        <f t="shared" si="18"/>
        <v>0.56611739684419904</v>
      </c>
      <c r="O99" s="13">
        <f t="shared" si="19"/>
        <v>1</v>
      </c>
      <c r="P99" s="28"/>
      <c r="R99" s="137"/>
      <c r="S99" s="15"/>
      <c r="T99" s="15"/>
      <c r="X99" s="15"/>
    </row>
    <row r="100" spans="2:24" x14ac:dyDescent="0.25">
      <c r="B100" s="15"/>
      <c r="C100" s="15"/>
      <c r="D100" s="28"/>
      <c r="E100" s="10">
        <f t="shared" si="12"/>
        <v>93</v>
      </c>
      <c r="F100" s="139">
        <v>0.172847</v>
      </c>
      <c r="G100" s="12">
        <f t="shared" si="13"/>
        <v>0.82715300000000003</v>
      </c>
      <c r="H100" s="28"/>
      <c r="I100" s="12">
        <f t="shared" si="14"/>
        <v>0.23701702349035417</v>
      </c>
      <c r="J100" s="12">
        <f t="shared" si="15"/>
        <v>0.54381443047813127</v>
      </c>
      <c r="K100" s="13">
        <f t="shared" si="16"/>
        <v>1</v>
      </c>
      <c r="L100" s="28"/>
      <c r="M100" s="12">
        <f t="shared" si="17"/>
        <v>0.23931879162823466</v>
      </c>
      <c r="N100" s="12">
        <f t="shared" si="18"/>
        <v>0.55485386341683729</v>
      </c>
      <c r="O100" s="13">
        <f t="shared" si="19"/>
        <v>1</v>
      </c>
      <c r="P100" s="28"/>
      <c r="R100" s="137"/>
      <c r="S100" s="15"/>
      <c r="T100" s="15"/>
      <c r="X100" s="15"/>
    </row>
    <row r="101" spans="2:24" x14ac:dyDescent="0.25">
      <c r="B101" s="15"/>
      <c r="D101" s="28"/>
      <c r="E101" s="10">
        <f t="shared" si="12"/>
        <v>94</v>
      </c>
      <c r="F101" s="139">
        <v>0.188496</v>
      </c>
      <c r="G101" s="12">
        <f t="shared" si="13"/>
        <v>0.811504</v>
      </c>
      <c r="H101" s="28"/>
      <c r="I101" s="12">
        <f t="shared" si="14"/>
        <v>0.19604934203111693</v>
      </c>
      <c r="J101" s="12">
        <f t="shared" si="15"/>
        <v>0.53299463930033453</v>
      </c>
      <c r="K101" s="13">
        <f t="shared" si="16"/>
        <v>1</v>
      </c>
      <c r="L101" s="28"/>
      <c r="M101" s="12">
        <f t="shared" si="17"/>
        <v>0.1979532564516692</v>
      </c>
      <c r="N101" s="12">
        <f t="shared" si="18"/>
        <v>0.54381443047813127</v>
      </c>
      <c r="O101" s="13">
        <f t="shared" si="19"/>
        <v>1</v>
      </c>
      <c r="P101" s="28"/>
      <c r="R101" s="137"/>
      <c r="S101" s="15"/>
      <c r="T101" s="15"/>
      <c r="X101" s="15"/>
    </row>
    <row r="102" spans="2:24" x14ac:dyDescent="0.25">
      <c r="B102" s="15"/>
      <c r="D102" s="28"/>
      <c r="E102" s="10">
        <f t="shared" si="12"/>
        <v>95</v>
      </c>
      <c r="F102" s="139">
        <v>0.209175</v>
      </c>
      <c r="G102" s="12">
        <f t="shared" si="13"/>
        <v>0.790825</v>
      </c>
      <c r="H102" s="28"/>
      <c r="I102" s="12">
        <f t="shared" si="14"/>
        <v>0.15909482525561952</v>
      </c>
      <c r="J102" s="12">
        <f t="shared" si="15"/>
        <v>0.52239011986703376</v>
      </c>
      <c r="K102" s="13">
        <f t="shared" si="16"/>
        <v>1</v>
      </c>
      <c r="L102" s="28"/>
      <c r="M102" s="12">
        <f t="shared" si="17"/>
        <v>0.16063985942355535</v>
      </c>
      <c r="N102" s="12">
        <f t="shared" si="18"/>
        <v>0.53299463930033453</v>
      </c>
      <c r="O102" s="13">
        <f t="shared" si="19"/>
        <v>1</v>
      </c>
      <c r="P102" s="28"/>
      <c r="R102" s="137"/>
      <c r="S102" s="15"/>
      <c r="T102" s="15"/>
      <c r="X102" s="15"/>
    </row>
    <row r="103" spans="2:24" x14ac:dyDescent="0.25">
      <c r="B103" s="15"/>
      <c r="D103" s="28"/>
      <c r="E103" s="10">
        <f t="shared" si="12"/>
        <v>96</v>
      </c>
      <c r="F103" s="139">
        <v>0.22622999999999999</v>
      </c>
      <c r="G103" s="12">
        <f t="shared" si="13"/>
        <v>0.77377000000000007</v>
      </c>
      <c r="H103" s="28"/>
      <c r="I103" s="12">
        <f t="shared" si="14"/>
        <v>0.1258161651827753</v>
      </c>
      <c r="J103" s="12">
        <f t="shared" si="15"/>
        <v>0.5119965891081385</v>
      </c>
      <c r="K103" s="13">
        <f t="shared" si="16"/>
        <v>1</v>
      </c>
      <c r="L103" s="28"/>
      <c r="M103" s="12">
        <f t="shared" si="17"/>
        <v>0.12703801682863317</v>
      </c>
      <c r="N103" s="12">
        <f t="shared" si="18"/>
        <v>0.52239011986703376</v>
      </c>
      <c r="O103" s="13">
        <f t="shared" si="19"/>
        <v>1</v>
      </c>
      <c r="P103" s="28"/>
      <c r="R103" s="137"/>
      <c r="S103" s="15"/>
      <c r="T103" s="15"/>
      <c r="X103" s="15"/>
    </row>
    <row r="104" spans="2:24" x14ac:dyDescent="0.25">
      <c r="B104" s="15"/>
      <c r="D104" s="28"/>
      <c r="E104" s="10">
        <f t="shared" si="12"/>
        <v>97</v>
      </c>
      <c r="F104" s="139">
        <v>0.24762600000000001</v>
      </c>
      <c r="G104" s="12">
        <f t="shared" si="13"/>
        <v>0.75237399999999999</v>
      </c>
      <c r="H104" s="28"/>
      <c r="I104" s="12">
        <f t="shared" ref="I104:I127" si="20">IF($E103&lt;$A$5,1,I103*$G103)</f>
        <v>9.7352774133476053E-2</v>
      </c>
      <c r="J104" s="12">
        <f t="shared" ref="J104:J127" si="21">IF($E103&lt;$A$5,1,J103*IF($E104&gt;($A$5+$G$4),$F$2,$F$1))</f>
        <v>0.50180984916998772</v>
      </c>
      <c r="K104" s="13">
        <f t="shared" si="16"/>
        <v>1</v>
      </c>
      <c r="L104" s="28"/>
      <c r="M104" s="12">
        <f t="shared" ref="M104:M127" si="22">IF($E103&lt;$A$6,1,M103*$G103)</f>
        <v>9.8298206281491496E-2</v>
      </c>
      <c r="N104" s="12">
        <f t="shared" ref="N104:N127" si="23">IF($E103&lt;$A$6,1,N103*IF($E104&gt;($A$6+$G$4),$F$2,$F$1))</f>
        <v>0.5119965891081385</v>
      </c>
      <c r="O104" s="13">
        <f t="shared" si="19"/>
        <v>1</v>
      </c>
      <c r="P104" s="28"/>
      <c r="R104" s="137"/>
      <c r="S104" s="15"/>
      <c r="T104" s="15"/>
      <c r="X104" s="15"/>
    </row>
    <row r="105" spans="2:24" x14ac:dyDescent="0.25">
      <c r="B105" s="15"/>
      <c r="D105" s="28"/>
      <c r="E105" s="10">
        <f t="shared" si="12"/>
        <v>98</v>
      </c>
      <c r="F105" s="139">
        <v>0.27068900000000001</v>
      </c>
      <c r="G105" s="12">
        <f t="shared" si="13"/>
        <v>0.72931100000000004</v>
      </c>
      <c r="H105" s="28"/>
      <c r="I105" s="12">
        <f t="shared" si="20"/>
        <v>7.3245696085899911E-2</v>
      </c>
      <c r="J105" s="12">
        <f t="shared" si="21"/>
        <v>0.49182578571987429</v>
      </c>
      <c r="K105" s="13">
        <f t="shared" si="16"/>
        <v>1</v>
      </c>
      <c r="L105" s="28"/>
      <c r="M105" s="12">
        <f t="shared" si="22"/>
        <v>7.3957014652830888E-2</v>
      </c>
      <c r="N105" s="12">
        <f t="shared" si="23"/>
        <v>0.50180984916998772</v>
      </c>
      <c r="O105" s="13">
        <f t="shared" si="19"/>
        <v>1</v>
      </c>
      <c r="P105" s="28"/>
      <c r="R105" s="137"/>
      <c r="S105" s="15"/>
      <c r="T105" s="15"/>
      <c r="X105" s="15"/>
    </row>
    <row r="106" spans="2:24" x14ac:dyDescent="0.25">
      <c r="B106" s="15"/>
      <c r="D106" s="28"/>
      <c r="E106" s="10">
        <f t="shared" si="12"/>
        <v>99</v>
      </c>
      <c r="F106" s="139">
        <v>0.28881400000000002</v>
      </c>
      <c r="G106" s="12">
        <f t="shared" si="13"/>
        <v>0.71118599999999998</v>
      </c>
      <c r="H106" s="28"/>
      <c r="I106" s="12">
        <f t="shared" si="20"/>
        <v>5.3418891858103751E-2</v>
      </c>
      <c r="J106" s="12">
        <f t="shared" si="21"/>
        <v>0.48204036628430291</v>
      </c>
      <c r="K106" s="13">
        <f t="shared" si="16"/>
        <v>1</v>
      </c>
      <c r="L106" s="28"/>
      <c r="M106" s="12">
        <f t="shared" si="22"/>
        <v>5.3937664313470753E-2</v>
      </c>
      <c r="N106" s="12">
        <f t="shared" si="23"/>
        <v>0.49182578571987429</v>
      </c>
      <c r="O106" s="13">
        <f t="shared" si="19"/>
        <v>1</v>
      </c>
      <c r="P106" s="28"/>
      <c r="R106" s="137"/>
      <c r="S106" s="15"/>
      <c r="T106" s="15"/>
      <c r="X106" s="15"/>
    </row>
    <row r="107" spans="2:24" x14ac:dyDescent="0.25">
      <c r="B107" s="15"/>
      <c r="D107" s="28"/>
      <c r="E107" s="10">
        <f t="shared" si="12"/>
        <v>100</v>
      </c>
      <c r="F107" s="139">
        <v>0.30726799999999999</v>
      </c>
      <c r="G107" s="12">
        <f t="shared" si="13"/>
        <v>0.69273200000000001</v>
      </c>
      <c r="H107" s="28"/>
      <c r="I107" s="12">
        <f t="shared" si="20"/>
        <v>3.7990768024997373E-2</v>
      </c>
      <c r="J107" s="12">
        <f t="shared" si="21"/>
        <v>0.47244963862031059</v>
      </c>
      <c r="K107" s="13">
        <f t="shared" si="16"/>
        <v>1</v>
      </c>
      <c r="L107" s="28"/>
      <c r="M107" s="12">
        <f t="shared" si="22"/>
        <v>3.8359711732440009E-2</v>
      </c>
      <c r="N107" s="12">
        <f t="shared" si="23"/>
        <v>0.48204036628430291</v>
      </c>
      <c r="O107" s="13">
        <f t="shared" si="19"/>
        <v>1</v>
      </c>
      <c r="P107" s="28"/>
      <c r="R107" s="137"/>
      <c r="S107" s="15"/>
      <c r="T107" s="15"/>
      <c r="X107" s="15"/>
    </row>
    <row r="108" spans="2:24" x14ac:dyDescent="0.25">
      <c r="B108" s="15"/>
      <c r="D108" s="28"/>
      <c r="E108" s="10">
        <f t="shared" si="12"/>
        <v>101</v>
      </c>
      <c r="F108" s="139">
        <v>0.338758</v>
      </c>
      <c r="G108" s="12">
        <f t="shared" si="13"/>
        <v>0.661242</v>
      </c>
      <c r="H108" s="28"/>
      <c r="I108" s="12">
        <f t="shared" si="20"/>
        <v>2.6317420715492482E-2</v>
      </c>
      <c r="J108" s="12">
        <f t="shared" si="21"/>
        <v>0.46304972911919101</v>
      </c>
      <c r="K108" s="13">
        <f t="shared" si="16"/>
        <v>1</v>
      </c>
      <c r="L108" s="28"/>
      <c r="M108" s="12">
        <f t="shared" si="22"/>
        <v>2.6572999827836633E-2</v>
      </c>
      <c r="N108" s="12">
        <f t="shared" si="23"/>
        <v>0.47244963862031059</v>
      </c>
      <c r="O108" s="13">
        <f t="shared" si="19"/>
        <v>1</v>
      </c>
      <c r="P108" s="28"/>
      <c r="R108" s="137"/>
      <c r="S108" s="15"/>
      <c r="T108" s="15"/>
      <c r="X108" s="15"/>
    </row>
    <row r="109" spans="2:24" x14ac:dyDescent="0.25">
      <c r="B109" s="15"/>
      <c r="D109" s="28"/>
      <c r="E109" s="10">
        <f t="shared" si="12"/>
        <v>102</v>
      </c>
      <c r="F109" s="139">
        <v>0.35882999999999998</v>
      </c>
      <c r="G109" s="12">
        <f t="shared" si="13"/>
        <v>0.64117000000000002</v>
      </c>
      <c r="H109" s="28"/>
      <c r="I109" s="12">
        <f t="shared" si="20"/>
        <v>1.7402183908753682E-2</v>
      </c>
      <c r="J109" s="12">
        <f t="shared" si="21"/>
        <v>0.45383684124197882</v>
      </c>
      <c r="K109" s="13">
        <f t="shared" si="16"/>
        <v>1</v>
      </c>
      <c r="L109" s="28"/>
      <c r="M109" s="12">
        <f t="shared" si="22"/>
        <v>1.7571183552158351E-2</v>
      </c>
      <c r="N109" s="12">
        <f t="shared" si="23"/>
        <v>0.46304972911919101</v>
      </c>
      <c r="O109" s="13">
        <f t="shared" si="19"/>
        <v>1</v>
      </c>
      <c r="P109" s="28"/>
      <c r="R109" s="137"/>
      <c r="S109" s="15"/>
      <c r="T109" s="15"/>
      <c r="X109" s="15"/>
    </row>
    <row r="110" spans="2:24" x14ac:dyDescent="0.25">
      <c r="B110" s="15"/>
      <c r="D110" s="28"/>
      <c r="E110" s="10">
        <f t="shared" si="12"/>
        <v>103</v>
      </c>
      <c r="F110" s="139">
        <v>0.38073499999999999</v>
      </c>
      <c r="G110" s="12">
        <f t="shared" si="13"/>
        <v>0.61926499999999995</v>
      </c>
      <c r="H110" s="28"/>
      <c r="I110" s="12">
        <f t="shared" si="20"/>
        <v>1.1157758256775598E-2</v>
      </c>
      <c r="J110" s="12">
        <f t="shared" si="21"/>
        <v>0.44480725398606175</v>
      </c>
      <c r="K110" s="13">
        <f t="shared" si="16"/>
        <v>1</v>
      </c>
      <c r="L110" s="28"/>
      <c r="M110" s="12">
        <f t="shared" si="22"/>
        <v>1.1266115758137371E-2</v>
      </c>
      <c r="N110" s="12">
        <f t="shared" si="23"/>
        <v>0.45383684124197882</v>
      </c>
      <c r="O110" s="13">
        <f t="shared" si="19"/>
        <v>1</v>
      </c>
      <c r="P110" s="28"/>
      <c r="R110" s="137"/>
      <c r="S110" s="15"/>
      <c r="T110" s="15"/>
      <c r="X110" s="15"/>
    </row>
    <row r="111" spans="2:24" x14ac:dyDescent="0.25">
      <c r="B111" s="15"/>
      <c r="D111" s="28"/>
      <c r="E111" s="10">
        <f t="shared" si="12"/>
        <v>104</v>
      </c>
      <c r="F111" s="139">
        <v>0.40442600000000001</v>
      </c>
      <c r="G111" s="12">
        <f t="shared" si="13"/>
        <v>0.59557400000000005</v>
      </c>
      <c r="H111" s="28"/>
      <c r="I111" s="12">
        <f t="shared" si="20"/>
        <v>6.9096091668821398E-3</v>
      </c>
      <c r="J111" s="12">
        <f t="shared" si="21"/>
        <v>0.43595732038230106</v>
      </c>
      <c r="K111" s="13">
        <f t="shared" si="16"/>
        <v>1</v>
      </c>
      <c r="L111" s="28"/>
      <c r="M111" s="12">
        <f t="shared" si="22"/>
        <v>6.9767111749629383E-3</v>
      </c>
      <c r="N111" s="12">
        <f t="shared" si="23"/>
        <v>0.44480725398606175</v>
      </c>
      <c r="O111" s="13">
        <f t="shared" si="19"/>
        <v>1</v>
      </c>
      <c r="P111" s="28"/>
      <c r="R111" s="137"/>
      <c r="S111" s="15"/>
      <c r="T111" s="15"/>
      <c r="X111" s="15"/>
    </row>
    <row r="112" spans="2:24" x14ac:dyDescent="0.25">
      <c r="B112" s="15"/>
      <c r="D112" s="28"/>
      <c r="E112" s="10">
        <f t="shared" si="12"/>
        <v>105</v>
      </c>
      <c r="F112" s="139">
        <v>0.42788300000000001</v>
      </c>
      <c r="G112" s="12">
        <f t="shared" si="13"/>
        <v>0.57211699999999999</v>
      </c>
      <c r="H112" s="28"/>
      <c r="I112" s="12">
        <f t="shared" si="20"/>
        <v>4.115183569956664E-3</v>
      </c>
      <c r="J112" s="12">
        <f t="shared" si="21"/>
        <v>0.42728346602205336</v>
      </c>
      <c r="K112" s="13">
        <f t="shared" si="16"/>
        <v>1</v>
      </c>
      <c r="L112" s="28"/>
      <c r="M112" s="12">
        <f t="shared" si="22"/>
        <v>4.1551477813173776E-3</v>
      </c>
      <c r="N112" s="12">
        <f t="shared" si="23"/>
        <v>0.43595732038230106</v>
      </c>
      <c r="O112" s="13">
        <f t="shared" si="19"/>
        <v>1</v>
      </c>
      <c r="P112" s="28"/>
      <c r="R112" s="137"/>
      <c r="S112" s="15"/>
      <c r="T112" s="15"/>
      <c r="X112" s="15"/>
    </row>
    <row r="113" spans="1:24" x14ac:dyDescent="0.25">
      <c r="B113" s="15"/>
      <c r="D113" s="28"/>
      <c r="E113" s="10">
        <f t="shared" si="12"/>
        <v>106</v>
      </c>
      <c r="F113" s="139">
        <v>0.44908500000000001</v>
      </c>
      <c r="G113" s="12">
        <f t="shared" si="13"/>
        <v>0.55091500000000004</v>
      </c>
      <c r="H113" s="28"/>
      <c r="I113" s="12">
        <f t="shared" si="20"/>
        <v>2.3543664784928969E-3</v>
      </c>
      <c r="J113" s="12">
        <f t="shared" si="21"/>
        <v>0.41878218761349933</v>
      </c>
      <c r="K113" s="13">
        <f t="shared" si="16"/>
        <v>1</v>
      </c>
      <c r="L113" s="28"/>
      <c r="M113" s="12">
        <f t="shared" si="22"/>
        <v>2.3772306832039541E-3</v>
      </c>
      <c r="N113" s="12">
        <f t="shared" si="23"/>
        <v>0.42728346602205336</v>
      </c>
      <c r="O113" s="13">
        <f t="shared" si="19"/>
        <v>1</v>
      </c>
      <c r="P113" s="28"/>
      <c r="R113" s="137"/>
      <c r="S113" s="15"/>
      <c r="T113" s="15"/>
      <c r="X113" s="15"/>
    </row>
    <row r="114" spans="1:24" x14ac:dyDescent="0.25">
      <c r="B114" s="15"/>
      <c r="D114" s="28"/>
      <c r="E114" s="10">
        <f t="shared" si="12"/>
        <v>107</v>
      </c>
      <c r="F114" s="139">
        <v>0.46601199999999998</v>
      </c>
      <c r="G114" s="12">
        <f t="shared" si="13"/>
        <v>0.53398800000000002</v>
      </c>
      <c r="H114" s="28"/>
      <c r="I114" s="12">
        <f t="shared" si="20"/>
        <v>1.2970558084989144E-3</v>
      </c>
      <c r="J114" s="12">
        <f t="shared" si="21"/>
        <v>0.4104500515666954</v>
      </c>
      <c r="K114" s="13">
        <f t="shared" si="16"/>
        <v>1</v>
      </c>
      <c r="L114" s="28"/>
      <c r="M114" s="12">
        <f t="shared" si="22"/>
        <v>1.3096520418373065E-3</v>
      </c>
      <c r="N114" s="12">
        <f t="shared" si="23"/>
        <v>0.41878218761349933</v>
      </c>
      <c r="O114" s="13">
        <f t="shared" si="19"/>
        <v>1</v>
      </c>
      <c r="P114" s="28"/>
      <c r="R114" s="137"/>
      <c r="S114" s="15"/>
      <c r="T114" s="15"/>
      <c r="X114" s="15"/>
    </row>
    <row r="115" spans="1:24" x14ac:dyDescent="0.25">
      <c r="B115" s="15"/>
      <c r="D115" s="28"/>
      <c r="E115" s="10">
        <f t="shared" si="12"/>
        <v>108</v>
      </c>
      <c r="F115" s="139">
        <v>0.47858200000000001</v>
      </c>
      <c r="G115" s="12">
        <f t="shared" si="13"/>
        <v>0.52141799999999994</v>
      </c>
      <c r="H115" s="28"/>
      <c r="I115" s="12">
        <f t="shared" si="20"/>
        <v>6.9261223706871828E-4</v>
      </c>
      <c r="J115" s="12">
        <f t="shared" si="21"/>
        <v>0.40228369260677782</v>
      </c>
      <c r="K115" s="13">
        <f t="shared" si="16"/>
        <v>1</v>
      </c>
      <c r="L115" s="28"/>
      <c r="M115" s="12">
        <f t="shared" si="22"/>
        <v>6.9933847451661966E-4</v>
      </c>
      <c r="N115" s="12">
        <f t="shared" si="23"/>
        <v>0.4104500515666954</v>
      </c>
      <c r="O115" s="13">
        <f t="shared" si="19"/>
        <v>1</v>
      </c>
      <c r="P115" s="28"/>
      <c r="R115" s="137"/>
      <c r="S115" s="15"/>
      <c r="T115" s="15"/>
      <c r="X115" s="15"/>
    </row>
    <row r="116" spans="1:24" x14ac:dyDescent="0.25">
      <c r="B116" s="15"/>
      <c r="D116" s="28"/>
      <c r="E116" s="10">
        <f t="shared" si="12"/>
        <v>109</v>
      </c>
      <c r="F116" s="139">
        <v>0.48814000000000002</v>
      </c>
      <c r="G116" s="12">
        <f t="shared" si="13"/>
        <v>0.51185999999999998</v>
      </c>
      <c r="H116" s="28"/>
      <c r="I116" s="12">
        <f t="shared" si="20"/>
        <v>3.611404874278969E-4</v>
      </c>
      <c r="J116" s="12">
        <f t="shared" si="21"/>
        <v>0.39427981241475824</v>
      </c>
      <c r="K116" s="13">
        <f t="shared" si="16"/>
        <v>1</v>
      </c>
      <c r="L116" s="28"/>
      <c r="M116" s="12">
        <f t="shared" si="22"/>
        <v>3.6464766870550672E-4</v>
      </c>
      <c r="N116" s="12">
        <f t="shared" si="23"/>
        <v>0.40228369260677782</v>
      </c>
      <c r="O116" s="13">
        <f t="shared" si="19"/>
        <v>1</v>
      </c>
      <c r="P116" s="28"/>
      <c r="R116" s="137"/>
      <c r="S116" s="15"/>
      <c r="T116" s="15"/>
      <c r="X116" s="15"/>
    </row>
    <row r="117" spans="1:24" x14ac:dyDescent="0.25">
      <c r="B117" s="15"/>
      <c r="D117" s="28"/>
      <c r="E117" s="10">
        <f t="shared" si="12"/>
        <v>110</v>
      </c>
      <c r="F117" s="139">
        <v>0.494813</v>
      </c>
      <c r="G117" s="12">
        <f t="shared" si="13"/>
        <v>0.50518700000000005</v>
      </c>
      <c r="H117" s="28"/>
      <c r="I117" s="12">
        <f t="shared" si="20"/>
        <v>1.8485336989484331E-4</v>
      </c>
      <c r="J117" s="12">
        <f t="shared" si="21"/>
        <v>0.38643517829536239</v>
      </c>
      <c r="K117" s="13">
        <f t="shared" si="16"/>
        <v>1</v>
      </c>
      <c r="L117" s="28"/>
      <c r="M117" s="12">
        <f t="shared" si="22"/>
        <v>1.8664855570360065E-4</v>
      </c>
      <c r="N117" s="12">
        <f t="shared" si="23"/>
        <v>0.39427981241475824</v>
      </c>
      <c r="O117" s="13">
        <f t="shared" si="19"/>
        <v>1</v>
      </c>
      <c r="P117" s="28"/>
      <c r="R117" s="137"/>
      <c r="S117" s="15"/>
      <c r="T117" s="15"/>
      <c r="X117" s="15"/>
    </row>
    <row r="118" spans="1:24" x14ac:dyDescent="0.25">
      <c r="B118" s="15"/>
      <c r="D118" s="28"/>
      <c r="E118" s="10">
        <f t="shared" si="12"/>
        <v>111</v>
      </c>
      <c r="F118" s="139">
        <v>0.498724</v>
      </c>
      <c r="G118" s="12">
        <f t="shared" si="13"/>
        <v>0.50127600000000005</v>
      </c>
      <c r="H118" s="28"/>
      <c r="I118" s="12">
        <f t="shared" si="20"/>
        <v>9.3385519377066218E-5</v>
      </c>
      <c r="J118" s="12">
        <f t="shared" si="21"/>
        <v>0.37874662187137353</v>
      </c>
      <c r="K118" s="13">
        <f t="shared" si="16"/>
        <v>1</v>
      </c>
      <c r="L118" s="28"/>
      <c r="M118" s="12">
        <f t="shared" si="22"/>
        <v>9.4292423910234915E-5</v>
      </c>
      <c r="N118" s="12">
        <f t="shared" si="23"/>
        <v>0.38643517829536239</v>
      </c>
      <c r="O118" s="13">
        <f t="shared" si="19"/>
        <v>1</v>
      </c>
      <c r="P118" s="28"/>
      <c r="R118" s="137"/>
      <c r="S118" s="15"/>
      <c r="T118" s="15"/>
      <c r="X118" s="15"/>
    </row>
    <row r="119" spans="1:24" x14ac:dyDescent="0.25">
      <c r="B119" s="15"/>
      <c r="D119" s="28"/>
      <c r="E119" s="10">
        <f t="shared" si="12"/>
        <v>112</v>
      </c>
      <c r="F119" s="139">
        <v>0.5</v>
      </c>
      <c r="G119" s="12">
        <f t="shared" si="13"/>
        <v>0.5</v>
      </c>
      <c r="H119" s="28"/>
      <c r="I119" s="12">
        <f t="shared" si="20"/>
        <v>4.6811919611258253E-5</v>
      </c>
      <c r="J119" s="12">
        <f t="shared" si="21"/>
        <v>0.37121103780395326</v>
      </c>
      <c r="K119" s="13">
        <f t="shared" si="16"/>
        <v>1</v>
      </c>
      <c r="L119" s="28"/>
      <c r="M119" s="12">
        <f t="shared" si="22"/>
        <v>4.7266529088026921E-5</v>
      </c>
      <c r="N119" s="12">
        <f t="shared" si="23"/>
        <v>0.37874662187137353</v>
      </c>
      <c r="O119" s="13">
        <f t="shared" si="19"/>
        <v>1</v>
      </c>
      <c r="P119" s="28"/>
      <c r="R119" s="137"/>
      <c r="S119" s="15"/>
      <c r="T119" s="15"/>
      <c r="X119" s="15"/>
    </row>
    <row r="120" spans="1:24" x14ac:dyDescent="0.25">
      <c r="B120" s="15"/>
      <c r="D120" s="28"/>
      <c r="E120" s="10">
        <f t="shared" si="12"/>
        <v>113</v>
      </c>
      <c r="F120" s="139">
        <v>0.5</v>
      </c>
      <c r="G120" s="12">
        <f t="shared" si="13"/>
        <v>0.5</v>
      </c>
      <c r="H120" s="28"/>
      <c r="I120" s="12">
        <f t="shared" si="20"/>
        <v>2.3405959805629127E-5</v>
      </c>
      <c r="J120" s="12">
        <f t="shared" si="21"/>
        <v>0.36382538253842328</v>
      </c>
      <c r="K120" s="13">
        <f t="shared" si="16"/>
        <v>1</v>
      </c>
      <c r="L120" s="28"/>
      <c r="M120" s="12">
        <f t="shared" si="22"/>
        <v>2.3633264544013461E-5</v>
      </c>
      <c r="N120" s="12">
        <f t="shared" si="23"/>
        <v>0.37121103780395326</v>
      </c>
      <c r="O120" s="13">
        <f t="shared" si="19"/>
        <v>1</v>
      </c>
      <c r="P120" s="28"/>
      <c r="R120" s="137"/>
      <c r="S120" s="15"/>
      <c r="T120" s="15"/>
      <c r="X120" s="15"/>
    </row>
    <row r="121" spans="1:24" x14ac:dyDescent="0.25">
      <c r="B121" s="15"/>
      <c r="D121" s="28"/>
      <c r="E121" s="10">
        <f t="shared" si="12"/>
        <v>114</v>
      </c>
      <c r="F121" s="139">
        <v>0.5</v>
      </c>
      <c r="G121" s="12">
        <f t="shared" si="13"/>
        <v>0.5</v>
      </c>
      <c r="H121" s="28"/>
      <c r="I121" s="12">
        <f t="shared" si="20"/>
        <v>1.1702979902814563E-5</v>
      </c>
      <c r="J121" s="12">
        <f t="shared" si="21"/>
        <v>0.35658667307500075</v>
      </c>
      <c r="K121" s="13">
        <f t="shared" si="16"/>
        <v>1</v>
      </c>
      <c r="L121" s="28"/>
      <c r="M121" s="12">
        <f t="shared" si="22"/>
        <v>1.181663227200673E-5</v>
      </c>
      <c r="N121" s="12">
        <f t="shared" si="23"/>
        <v>0.36382538253842328</v>
      </c>
      <c r="O121" s="13">
        <f t="shared" si="19"/>
        <v>1</v>
      </c>
      <c r="P121" s="28"/>
      <c r="R121" s="137"/>
      <c r="S121" s="15"/>
      <c r="T121" s="15"/>
      <c r="X121" s="15"/>
    </row>
    <row r="122" spans="1:24" x14ac:dyDescent="0.25">
      <c r="B122" s="15"/>
      <c r="D122" s="28"/>
      <c r="E122" s="10">
        <f t="shared" si="12"/>
        <v>115</v>
      </c>
      <c r="F122" s="139">
        <v>0.5</v>
      </c>
      <c r="G122" s="12">
        <f t="shared" si="13"/>
        <v>0.5</v>
      </c>
      <c r="H122" s="28"/>
      <c r="I122" s="12">
        <f t="shared" si="20"/>
        <v>5.8514899514072817E-6</v>
      </c>
      <c r="J122" s="12">
        <f t="shared" si="21"/>
        <v>0.34949198576399171</v>
      </c>
      <c r="K122" s="13">
        <f t="shared" si="16"/>
        <v>1</v>
      </c>
      <c r="L122" s="28"/>
      <c r="M122" s="12">
        <f t="shared" si="22"/>
        <v>5.9083161360033652E-6</v>
      </c>
      <c r="N122" s="12">
        <f t="shared" si="23"/>
        <v>0.35658667307500075</v>
      </c>
      <c r="O122" s="13">
        <f t="shared" si="19"/>
        <v>1</v>
      </c>
      <c r="P122" s="28"/>
      <c r="R122" s="137"/>
      <c r="S122" s="15"/>
      <c r="T122" s="15"/>
      <c r="X122" s="15"/>
    </row>
    <row r="123" spans="1:24" x14ac:dyDescent="0.25">
      <c r="B123" s="15"/>
      <c r="D123" s="28"/>
      <c r="E123" s="10">
        <f t="shared" si="12"/>
        <v>116</v>
      </c>
      <c r="F123" s="139">
        <v>0.5</v>
      </c>
      <c r="G123" s="12">
        <f t="shared" si="13"/>
        <v>0.5</v>
      </c>
      <c r="H123" s="28"/>
      <c r="I123" s="12">
        <f t="shared" si="20"/>
        <v>2.9257449757036408E-6</v>
      </c>
      <c r="J123" s="12">
        <f t="shared" si="21"/>
        <v>0.34253845512495512</v>
      </c>
      <c r="K123" s="13">
        <f t="shared" si="16"/>
        <v>1</v>
      </c>
      <c r="L123" s="28"/>
      <c r="M123" s="12">
        <f t="shared" si="22"/>
        <v>2.9541580680016826E-6</v>
      </c>
      <c r="N123" s="12">
        <f t="shared" si="23"/>
        <v>0.34949198576399171</v>
      </c>
      <c r="O123" s="13">
        <f t="shared" si="19"/>
        <v>1</v>
      </c>
      <c r="P123" s="28"/>
      <c r="R123" s="137"/>
      <c r="S123" s="15"/>
      <c r="T123" s="15"/>
      <c r="X123" s="15"/>
    </row>
    <row r="124" spans="1:24" x14ac:dyDescent="0.25">
      <c r="B124" s="15"/>
      <c r="D124" s="28"/>
      <c r="E124" s="10">
        <f t="shared" si="12"/>
        <v>117</v>
      </c>
      <c r="F124" s="139">
        <v>0.5</v>
      </c>
      <c r="G124" s="12">
        <f t="shared" si="13"/>
        <v>0.5</v>
      </c>
      <c r="H124" s="28"/>
      <c r="I124" s="12">
        <f t="shared" si="20"/>
        <v>1.4628724878518204E-6</v>
      </c>
      <c r="J124" s="12">
        <f t="shared" si="21"/>
        <v>0.33572327268936109</v>
      </c>
      <c r="K124" s="13">
        <f t="shared" si="16"/>
        <v>1</v>
      </c>
      <c r="L124" s="28"/>
      <c r="M124" s="12">
        <f t="shared" si="22"/>
        <v>1.4770790340008413E-6</v>
      </c>
      <c r="N124" s="12">
        <f t="shared" si="23"/>
        <v>0.34253845512495512</v>
      </c>
      <c r="O124" s="13">
        <f t="shared" si="19"/>
        <v>1</v>
      </c>
      <c r="P124" s="28"/>
      <c r="R124" s="137"/>
      <c r="S124" s="15"/>
      <c r="T124" s="15"/>
      <c r="X124" s="15"/>
    </row>
    <row r="125" spans="1:24" x14ac:dyDescent="0.25">
      <c r="B125" s="15"/>
      <c r="D125" s="28"/>
      <c r="E125" s="10">
        <f t="shared" si="12"/>
        <v>118</v>
      </c>
      <c r="F125" s="139">
        <v>0.5</v>
      </c>
      <c r="G125" s="12">
        <f t="shared" si="13"/>
        <v>0.5</v>
      </c>
      <c r="H125" s="28"/>
      <c r="I125" s="12">
        <f t="shared" si="20"/>
        <v>7.3143624392591021E-7</v>
      </c>
      <c r="J125" s="12">
        <f t="shared" si="21"/>
        <v>0.32904368586627569</v>
      </c>
      <c r="K125" s="13">
        <f t="shared" si="16"/>
        <v>1</v>
      </c>
      <c r="L125" s="28"/>
      <c r="M125" s="12">
        <f t="shared" si="22"/>
        <v>7.3853951700042065E-7</v>
      </c>
      <c r="N125" s="12">
        <f t="shared" si="23"/>
        <v>0.33572327268936109</v>
      </c>
      <c r="O125" s="13">
        <f t="shared" si="19"/>
        <v>1</v>
      </c>
      <c r="P125" s="28"/>
      <c r="R125" s="137"/>
      <c r="S125" s="15"/>
      <c r="T125" s="15"/>
      <c r="X125" s="15"/>
    </row>
    <row r="126" spans="1:24" x14ac:dyDescent="0.25">
      <c r="A126" s="17"/>
      <c r="B126" s="15"/>
      <c r="D126" s="28"/>
      <c r="E126" s="10">
        <f t="shared" si="12"/>
        <v>119</v>
      </c>
      <c r="F126" s="139">
        <v>0.5</v>
      </c>
      <c r="G126" s="12">
        <f t="shared" si="13"/>
        <v>0.5</v>
      </c>
      <c r="H126" s="28"/>
      <c r="I126" s="12">
        <f t="shared" si="20"/>
        <v>3.6571812196295511E-7</v>
      </c>
      <c r="J126" s="12">
        <f t="shared" si="21"/>
        <v>0.32249699683061422</v>
      </c>
      <c r="K126" s="13">
        <f t="shared" si="16"/>
        <v>1</v>
      </c>
      <c r="L126" s="28"/>
      <c r="M126" s="12">
        <f t="shared" si="22"/>
        <v>3.6926975850021032E-7</v>
      </c>
      <c r="N126" s="12">
        <f t="shared" si="23"/>
        <v>0.32904368586627569</v>
      </c>
      <c r="O126" s="13">
        <f t="shared" si="19"/>
        <v>1</v>
      </c>
      <c r="P126" s="28"/>
      <c r="R126" s="137"/>
      <c r="S126" s="15"/>
      <c r="T126" s="15"/>
      <c r="X126" s="15"/>
    </row>
    <row r="127" spans="1:24" x14ac:dyDescent="0.25">
      <c r="B127" s="15"/>
      <c r="D127" s="28"/>
      <c r="E127" s="10">
        <f t="shared" si="12"/>
        <v>120</v>
      </c>
      <c r="F127" s="139">
        <v>1</v>
      </c>
      <c r="G127" s="12">
        <f t="shared" si="13"/>
        <v>0</v>
      </c>
      <c r="H127" s="28"/>
      <c r="I127" s="12">
        <f t="shared" si="20"/>
        <v>1.8285906098147755E-7</v>
      </c>
      <c r="J127" s="12">
        <f t="shared" si="21"/>
        <v>0.31608056143351387</v>
      </c>
      <c r="K127" s="13">
        <f t="shared" si="16"/>
        <v>1</v>
      </c>
      <c r="L127" s="28"/>
      <c r="M127" s="12">
        <f t="shared" si="22"/>
        <v>1.8463487925010516E-7</v>
      </c>
      <c r="N127" s="12">
        <f t="shared" si="23"/>
        <v>0.32249699683061422</v>
      </c>
      <c r="O127" s="13">
        <f t="shared" si="19"/>
        <v>1</v>
      </c>
      <c r="P127" s="28"/>
      <c r="R127" s="137"/>
      <c r="S127" s="15"/>
      <c r="T127" s="15"/>
      <c r="X127" s="15"/>
    </row>
    <row r="128" spans="1:24" x14ac:dyDescent="0.25">
      <c r="D128" s="29"/>
      <c r="E128" s="10"/>
      <c r="F128" s="11"/>
      <c r="G128" s="16"/>
      <c r="H128" s="29"/>
      <c r="I128" s="16"/>
      <c r="J128" s="16"/>
      <c r="K128" s="16"/>
      <c r="L128" s="29"/>
      <c r="M128" s="16"/>
      <c r="N128" s="16"/>
      <c r="O128" s="16"/>
      <c r="P128" s="29"/>
      <c r="X128" s="15"/>
    </row>
    <row r="129" spans="1:16" x14ac:dyDescent="0.25">
      <c r="E129" s="10"/>
      <c r="F129" s="11"/>
    </row>
    <row r="130" spans="1:16" x14ac:dyDescent="0.25">
      <c r="A130" s="18"/>
      <c r="B130" s="18"/>
      <c r="D130" s="29"/>
      <c r="E130" s="10"/>
      <c r="F130" s="11"/>
      <c r="H130" s="29"/>
      <c r="J130" s="12"/>
      <c r="K130" s="12"/>
      <c r="L130" s="29"/>
      <c r="N130" s="12"/>
      <c r="O130" s="12"/>
      <c r="P130" s="29"/>
    </row>
    <row r="131" spans="1:16" x14ac:dyDescent="0.25">
      <c r="A131" s="18"/>
      <c r="B131" s="18"/>
      <c r="D131" s="29"/>
      <c r="E131" s="10"/>
      <c r="F131" s="11"/>
      <c r="H131" s="29"/>
      <c r="J131" s="12"/>
      <c r="K131" s="12"/>
      <c r="L131" s="29"/>
      <c r="N131" s="12"/>
      <c r="O131" s="12"/>
      <c r="P131" s="29"/>
    </row>
    <row r="132" spans="1:16" x14ac:dyDescent="0.25">
      <c r="I132" s="14"/>
      <c r="M132" s="14"/>
    </row>
    <row r="133" spans="1:16" x14ac:dyDescent="0.25">
      <c r="I133" s="14"/>
      <c r="M133" s="14"/>
    </row>
  </sheetData>
  <sheetProtection selectLockedCells="1" selectUnlockedCells="1"/>
  <mergeCells count="1">
    <mergeCell ref="A15:C16"/>
  </mergeCells>
  <hyperlinks>
    <hyperlink ref="F3" r:id="rId1" display="https://www.pbgc.gov/prac/mortality-retirement-and-pv-max-guarantee/erisa-mortality-tables/erisa-section-4050-mortality-table-for-2022-valuation-dates" xr:uid="{13CE8020-9460-4293-AD17-173D2485DE18}"/>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8" tint="0.39997558519241921"/>
  </sheetPr>
  <dimension ref="A1:T23"/>
  <sheetViews>
    <sheetView zoomScale="90" zoomScaleNormal="90" workbookViewId="0">
      <selection activeCell="L17" sqref="L17"/>
    </sheetView>
  </sheetViews>
  <sheetFormatPr defaultRowHeight="12.5" x14ac:dyDescent="0.25"/>
  <cols>
    <col min="2" max="2" width="61.1796875" bestFit="1" customWidth="1"/>
  </cols>
  <sheetData>
    <row r="1" spans="1:5" x14ac:dyDescent="0.25">
      <c r="A1" t="s">
        <v>51</v>
      </c>
    </row>
    <row r="3" spans="1:5" x14ac:dyDescent="0.25">
      <c r="A3" s="68" t="s">
        <v>23</v>
      </c>
      <c r="B3" s="69"/>
      <c r="C3" s="70"/>
      <c r="D3" s="71"/>
    </row>
    <row r="4" spans="1:5" x14ac:dyDescent="0.25">
      <c r="A4" s="72" t="s">
        <v>18</v>
      </c>
      <c r="B4" s="73" t="s">
        <v>19</v>
      </c>
      <c r="C4" s="74"/>
      <c r="D4" s="111">
        <f>ROUND(DATEDIF('Before NRA'!E7,'Before NRA'!E4,"m")/12,4)</f>
        <v>63</v>
      </c>
    </row>
    <row r="5" spans="1:5" x14ac:dyDescent="0.25">
      <c r="A5" s="72" t="s">
        <v>18</v>
      </c>
      <c r="B5" s="74" t="s">
        <v>20</v>
      </c>
      <c r="C5" s="74"/>
      <c r="D5" s="111">
        <f>ROUND(MAX(55,'Before NRA'!E14,D4),4)</f>
        <v>63</v>
      </c>
      <c r="E5" s="23" t="s">
        <v>114</v>
      </c>
    </row>
    <row r="6" spans="1:5" x14ac:dyDescent="0.25">
      <c r="A6" s="72"/>
      <c r="B6" s="74" t="s">
        <v>22</v>
      </c>
      <c r="C6" s="74"/>
      <c r="D6" s="111">
        <f>ROUND(MAX(55,'Before NRA'!E11,D4,D5),0)</f>
        <v>65</v>
      </c>
      <c r="E6" s="23" t="s">
        <v>114</v>
      </c>
    </row>
    <row r="7" spans="1:5" x14ac:dyDescent="0.25">
      <c r="A7" s="72"/>
      <c r="B7" s="74" t="s">
        <v>21</v>
      </c>
      <c r="C7" s="74"/>
      <c r="D7" s="111">
        <f ca="1">ROUND(XRA_Table2C!C10,0)</f>
        <v>63</v>
      </c>
    </row>
    <row r="9" spans="1:5" ht="13" x14ac:dyDescent="0.3">
      <c r="B9" s="75" t="s">
        <v>35</v>
      </c>
    </row>
    <row r="10" spans="1:5" ht="13" x14ac:dyDescent="0.3">
      <c r="B10" s="112">
        <f ca="1">AnnuFact_Before_NRD!C11</f>
        <v>17.251310720379838</v>
      </c>
    </row>
    <row r="15" spans="1:5" x14ac:dyDescent="0.25">
      <c r="A15" s="23" t="s">
        <v>52</v>
      </c>
    </row>
    <row r="17" spans="1:20" x14ac:dyDescent="0.25">
      <c r="A17" s="23" t="s">
        <v>53</v>
      </c>
      <c r="B17" s="38"/>
      <c r="C17" s="39"/>
      <c r="D17" s="40"/>
      <c r="E17" s="40"/>
      <c r="F17" s="34"/>
    </row>
    <row r="18" spans="1:20" x14ac:dyDescent="0.25">
      <c r="A18" s="36" t="s">
        <v>18</v>
      </c>
      <c r="B18" s="37" t="s">
        <v>19</v>
      </c>
      <c r="C18" s="2"/>
      <c r="D18" s="113">
        <f>ROUND(DATEDIF('After NRA'!E7,'After NRA'!E4,"m")/12,4)</f>
        <v>66</v>
      </c>
      <c r="E18" s="40"/>
      <c r="F18" s="34"/>
    </row>
    <row r="19" spans="1:20" x14ac:dyDescent="0.25">
      <c r="A19" s="36"/>
      <c r="B19" s="37" t="s">
        <v>26</v>
      </c>
      <c r="C19" s="2"/>
      <c r="D19" s="113">
        <f>AnnuFact_After_NRD!B9</f>
        <v>15.752175948003655</v>
      </c>
      <c r="E19" s="110"/>
      <c r="F19" s="34"/>
    </row>
    <row r="23" spans="1:20" ht="14" x14ac:dyDescent="0.25">
      <c r="D23" s="288"/>
      <c r="E23" s="289"/>
      <c r="F23" s="289"/>
      <c r="G23" s="289"/>
      <c r="H23" s="289"/>
      <c r="I23" s="289"/>
      <c r="J23" s="289"/>
      <c r="K23" s="289"/>
      <c r="L23" s="289"/>
      <c r="M23" s="289"/>
      <c r="N23" s="289"/>
      <c r="O23" s="289"/>
      <c r="P23" s="289"/>
      <c r="Q23" s="289"/>
      <c r="R23" s="289"/>
      <c r="S23" s="289"/>
      <c r="T23" s="289"/>
    </row>
  </sheetData>
  <sheetProtection selectLockedCells="1" selectUnlockedCells="1"/>
  <mergeCells count="1">
    <mergeCell ref="D23:T2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85C4-2DC4-4D31-907A-EA67670D9478}">
  <sheetPr codeName="Sheet8">
    <tabColor rgb="FF7030A0"/>
  </sheetPr>
  <dimension ref="A1:T39"/>
  <sheetViews>
    <sheetView topLeftCell="A25" zoomScale="80" zoomScaleNormal="80" workbookViewId="0">
      <selection activeCell="E38" sqref="E38"/>
    </sheetView>
  </sheetViews>
  <sheetFormatPr defaultColWidth="9.1796875" defaultRowHeight="14" x14ac:dyDescent="0.3"/>
  <cols>
    <col min="1" max="2" width="9.1796875" style="154"/>
    <col min="3" max="3" width="3.7265625" style="142" customWidth="1"/>
    <col min="4" max="7" width="9.1796875" style="142" customWidth="1"/>
    <col min="8" max="16384" width="9.1796875" style="142"/>
  </cols>
  <sheetData>
    <row r="1" spans="1:5" x14ac:dyDescent="0.3">
      <c r="A1" s="141" t="s">
        <v>87</v>
      </c>
      <c r="B1" s="142"/>
      <c r="E1" s="143">
        <v>2022</v>
      </c>
    </row>
    <row r="2" spans="1:5" x14ac:dyDescent="0.3">
      <c r="C2" s="141"/>
    </row>
    <row r="3" spans="1:5" x14ac:dyDescent="0.3">
      <c r="A3" s="157" t="s">
        <v>116</v>
      </c>
      <c r="B3" s="157" t="s">
        <v>117</v>
      </c>
    </row>
    <row r="4" spans="1:5" x14ac:dyDescent="0.3">
      <c r="A4" s="156" t="s">
        <v>137</v>
      </c>
      <c r="B4" s="155" t="s">
        <v>144</v>
      </c>
      <c r="C4" s="144">
        <v>1</v>
      </c>
      <c r="D4" s="142" t="s">
        <v>129</v>
      </c>
    </row>
    <row r="5" spans="1:5" x14ac:dyDescent="0.3">
      <c r="A5" s="157"/>
      <c r="B5" s="157"/>
      <c r="C5" s="144"/>
    </row>
    <row r="6" spans="1:5" x14ac:dyDescent="0.3">
      <c r="A6" s="156" t="s">
        <v>137</v>
      </c>
      <c r="B6" s="155" t="s">
        <v>144</v>
      </c>
      <c r="C6" s="144">
        <v>2</v>
      </c>
      <c r="D6" s="145" t="s">
        <v>143</v>
      </c>
    </row>
    <row r="7" spans="1:5" x14ac:dyDescent="0.3">
      <c r="A7" s="157"/>
      <c r="B7" s="157"/>
      <c r="C7" s="144"/>
    </row>
    <row r="8" spans="1:5" x14ac:dyDescent="0.3">
      <c r="A8" s="156" t="s">
        <v>137</v>
      </c>
      <c r="B8" s="155" t="s">
        <v>144</v>
      </c>
      <c r="C8" s="144">
        <v>3</v>
      </c>
      <c r="D8" s="142" t="s">
        <v>130</v>
      </c>
    </row>
    <row r="9" spans="1:5" x14ac:dyDescent="0.3">
      <c r="A9" s="157"/>
      <c r="B9" s="157"/>
      <c r="C9" s="144"/>
    </row>
    <row r="10" spans="1:5" x14ac:dyDescent="0.3">
      <c r="A10" s="157"/>
      <c r="B10" s="157"/>
      <c r="C10" s="144"/>
    </row>
    <row r="11" spans="1:5" x14ac:dyDescent="0.3">
      <c r="A11" s="142"/>
      <c r="B11" s="142"/>
      <c r="C11" s="144">
        <v>4</v>
      </c>
      <c r="D11" s="142" t="s">
        <v>86</v>
      </c>
    </row>
    <row r="12" spans="1:5" x14ac:dyDescent="0.3">
      <c r="A12" s="156" t="s">
        <v>137</v>
      </c>
      <c r="B12" s="155" t="s">
        <v>144</v>
      </c>
      <c r="C12" s="144"/>
      <c r="D12" s="142" t="s">
        <v>131</v>
      </c>
    </row>
    <row r="13" spans="1:5" x14ac:dyDescent="0.3">
      <c r="A13" s="156" t="s">
        <v>137</v>
      </c>
      <c r="B13" s="155" t="s">
        <v>144</v>
      </c>
      <c r="D13" s="158" t="str">
        <f>CONCATENATE("b. Update data validation and error message for cell E4, replacing ",E1-1," with ",E1,".")</f>
        <v>b. Update data validation and error message for cell E4, replacing 2021 with 2022.</v>
      </c>
    </row>
    <row r="14" spans="1:5" x14ac:dyDescent="0.3">
      <c r="A14" s="157"/>
      <c r="D14" s="148" t="str">
        <f>"[Data|Data Validation]; change Start Date to 01/01/"&amp;$E$1&amp;" and End Date to 12/31/"&amp;$E$1</f>
        <v>[Data|Data Validation]; change Start Date to 01/01/2022 and End Date to 12/31/2022</v>
      </c>
    </row>
    <row r="15" spans="1:5" x14ac:dyDescent="0.3">
      <c r="A15" s="157"/>
      <c r="D15" s="142" t="s">
        <v>128</v>
      </c>
    </row>
    <row r="16" spans="1:5" x14ac:dyDescent="0.3">
      <c r="A16" s="156" t="s">
        <v>137</v>
      </c>
      <c r="B16" s="155" t="s">
        <v>144</v>
      </c>
      <c r="D16" s="142" t="str">
        <f>"c. Change the Benefit Determination Date in line 1 to 1/1/"&amp;E1</f>
        <v>c. Change the Benefit Determination Date in line 1 to 1/1/2022</v>
      </c>
    </row>
    <row r="17" spans="1:4" x14ac:dyDescent="0.3">
      <c r="A17" s="157"/>
      <c r="D17" s="148"/>
    </row>
    <row r="18" spans="1:4" x14ac:dyDescent="0.3">
      <c r="A18" s="142"/>
      <c r="B18" s="142"/>
      <c r="C18" s="144">
        <v>5</v>
      </c>
      <c r="D18" s="145" t="s">
        <v>88</v>
      </c>
    </row>
    <row r="19" spans="1:4" x14ac:dyDescent="0.3">
      <c r="A19" s="156" t="s">
        <v>137</v>
      </c>
      <c r="B19" s="155" t="s">
        <v>144</v>
      </c>
      <c r="C19" s="144"/>
      <c r="D19" s="142" t="s">
        <v>131</v>
      </c>
    </row>
    <row r="20" spans="1:4" x14ac:dyDescent="0.3">
      <c r="A20" s="156" t="s">
        <v>137</v>
      </c>
      <c r="B20" s="155" t="s">
        <v>144</v>
      </c>
      <c r="D20" s="142" t="str">
        <f>CONCATENATE("b. Update data validation and error message for cell E4, replacing ",E1-1," with ",E1,".")</f>
        <v>b. Update data validation and error message for cell E4, replacing 2021 with 2022.</v>
      </c>
    </row>
    <row r="21" spans="1:4" x14ac:dyDescent="0.3">
      <c r="A21" s="157"/>
      <c r="D21" s="148" t="str">
        <f>"{Data|Data Validation}; change Start Date to 01/01/"&amp;$E$1&amp;" and End Date to 12/31/"&amp;$E$1</f>
        <v>{Data|Data Validation}; change Start Date to 01/01/2022 and End Date to 12/31/2022</v>
      </c>
    </row>
    <row r="22" spans="1:4" x14ac:dyDescent="0.3">
      <c r="A22" s="157"/>
      <c r="D22" s="142" t="s">
        <v>128</v>
      </c>
    </row>
    <row r="23" spans="1:4" x14ac:dyDescent="0.3">
      <c r="A23" s="156" t="s">
        <v>137</v>
      </c>
      <c r="B23" s="155" t="s">
        <v>144</v>
      </c>
      <c r="D23" s="142" t="str">
        <f>"c. Change the Benefit Determination Date in line 1 to 1/1/"&amp;E1</f>
        <v>c. Change the Benefit Determination Date in line 1 to 1/1/2022</v>
      </c>
    </row>
    <row r="24" spans="1:4" x14ac:dyDescent="0.3">
      <c r="A24" s="157"/>
      <c r="D24" s="145"/>
    </row>
    <row r="25" spans="1:4" x14ac:dyDescent="0.3">
      <c r="A25" s="157"/>
      <c r="C25" s="144">
        <v>6</v>
      </c>
      <c r="D25" s="142" t="s">
        <v>85</v>
      </c>
    </row>
    <row r="26" spans="1:4" x14ac:dyDescent="0.3">
      <c r="A26" s="156" t="s">
        <v>137</v>
      </c>
      <c r="B26" s="155" t="s">
        <v>144</v>
      </c>
      <c r="C26" s="147"/>
      <c r="D26" s="142" t="str">
        <f>CONCATENATE("a. Update Mortality with ", F3," ERISA 4050 Mortality [cells G22:G127]; also update link [cell G3].")</f>
        <v>a. Update Mortality with  ERISA 4050 Mortality [cells G22:G127]; also update link [cell G3].</v>
      </c>
    </row>
    <row r="27" spans="1:4" x14ac:dyDescent="0.3">
      <c r="A27" s="156" t="s">
        <v>137</v>
      </c>
      <c r="B27" s="155" t="s">
        <v>144</v>
      </c>
      <c r="D27" s="142" t="str">
        <f>CONCATENATE("b. Update Select and Ultimate rates in cells G4 and G5 respectively with January ",E$1," rates.")</f>
        <v>b. Update Select and Ultimate rates in cells G4 and G5 respectively with January 2022 rates.</v>
      </c>
    </row>
    <row r="28" spans="1:4" x14ac:dyDescent="0.3">
      <c r="A28" s="156" t="s">
        <v>137</v>
      </c>
      <c r="B28" s="155" t="s">
        <v>144</v>
      </c>
      <c r="D28" s="142" t="str">
        <f>CONCATENATE("c. Update Select period in cells H4 corresponding to above S&amp;U rates.")</f>
        <v>c. Update Select period in cells H4 corresponding to above S&amp;U rates.</v>
      </c>
    </row>
    <row r="29" spans="1:4" x14ac:dyDescent="0.3">
      <c r="A29" s="157"/>
    </row>
    <row r="30" spans="1:4" x14ac:dyDescent="0.3">
      <c r="A30" s="157"/>
      <c r="C30" s="144">
        <v>7</v>
      </c>
      <c r="D30" s="142" t="s">
        <v>84</v>
      </c>
    </row>
    <row r="31" spans="1:4" x14ac:dyDescent="0.3">
      <c r="A31" s="156" t="s">
        <v>137</v>
      </c>
      <c r="B31" s="155" t="s">
        <v>144</v>
      </c>
      <c r="D31" s="142" t="str">
        <f>CONCATENATE("a. Update Mortality with ", F18," ERISA 4050 Mortality [cells F22:F127]; also update link [cell F3].")</f>
        <v>a. Update Mortality with  ERISA 4050 Mortality [cells F22:F127]; also update link [cell F3].</v>
      </c>
    </row>
    <row r="32" spans="1:4" x14ac:dyDescent="0.3">
      <c r="A32" s="156" t="s">
        <v>137</v>
      </c>
      <c r="B32" s="155" t="s">
        <v>144</v>
      </c>
      <c r="D32" s="142" t="str">
        <f>CONCATENATE("b. Update Select and Ultimate rates in cells F4 and F5 respectively with January ",E$1," rates.")</f>
        <v>b. Update Select and Ultimate rates in cells F4 and F5 respectively with January 2022 rates.</v>
      </c>
    </row>
    <row r="33" spans="1:20" x14ac:dyDescent="0.3">
      <c r="A33" s="156" t="s">
        <v>137</v>
      </c>
      <c r="B33" s="155" t="s">
        <v>144</v>
      </c>
      <c r="D33" s="142" t="str">
        <f>CONCATENATE("c. Update Select period in cells G4 corresponding to above S&amp;U rates.")</f>
        <v>c. Update Select period in cells G4 corresponding to above S&amp;U rates.</v>
      </c>
    </row>
    <row r="34" spans="1:20" x14ac:dyDescent="0.3">
      <c r="A34" s="157"/>
      <c r="D34" s="146"/>
    </row>
    <row r="35" spans="1:20" x14ac:dyDescent="0.3">
      <c r="A35" s="157"/>
      <c r="C35" s="144">
        <v>8</v>
      </c>
      <c r="D35" s="145" t="s">
        <v>92</v>
      </c>
    </row>
    <row r="36" spans="1:20" ht="30.75" customHeight="1" x14ac:dyDescent="0.3">
      <c r="A36" s="156"/>
      <c r="B36" s="155"/>
      <c r="D36" s="290" t="s">
        <v>145</v>
      </c>
      <c r="E36" s="290"/>
      <c r="F36" s="290"/>
      <c r="G36" s="290"/>
      <c r="H36" s="290"/>
      <c r="I36" s="290"/>
      <c r="J36" s="290"/>
      <c r="K36" s="290"/>
      <c r="L36" s="290"/>
      <c r="M36" s="290"/>
      <c r="N36" s="290"/>
      <c r="O36" s="290"/>
      <c r="P36" s="290"/>
      <c r="Q36" s="290"/>
      <c r="R36" s="290"/>
      <c r="S36" s="290"/>
      <c r="T36" s="290"/>
    </row>
    <row r="37" spans="1:20" ht="30.75" customHeight="1" x14ac:dyDescent="0.3">
      <c r="A37" s="156"/>
      <c r="B37" s="155"/>
      <c r="D37" s="286" t="s">
        <v>135</v>
      </c>
      <c r="E37" s="286"/>
      <c r="F37" s="286"/>
      <c r="G37" s="286"/>
      <c r="H37" s="286"/>
      <c r="I37" s="286"/>
      <c r="J37" s="286"/>
      <c r="K37" s="286"/>
      <c r="L37" s="286"/>
      <c r="M37" s="286"/>
      <c r="N37" s="286"/>
      <c r="O37" s="286"/>
      <c r="P37" s="286"/>
      <c r="Q37" s="286"/>
      <c r="R37" s="286"/>
      <c r="S37" s="286"/>
      <c r="T37" s="286"/>
    </row>
    <row r="38" spans="1:20" x14ac:dyDescent="0.3">
      <c r="A38" s="156"/>
      <c r="B38" s="155"/>
      <c r="D38" s="145" t="s">
        <v>136</v>
      </c>
    </row>
    <row r="39" spans="1:20" x14ac:dyDescent="0.3">
      <c r="D39" s="145"/>
    </row>
  </sheetData>
  <mergeCells count="2">
    <mergeCell ref="D37:T37"/>
    <mergeCell ref="D36:T36"/>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J20"/>
  <sheetViews>
    <sheetView showGridLines="0" zoomScaleNormal="100" zoomScaleSheetLayoutView="110" workbookViewId="0">
      <selection activeCell="E12" sqref="E12"/>
    </sheetView>
  </sheetViews>
  <sheetFormatPr defaultColWidth="9.1796875" defaultRowHeight="12.5" x14ac:dyDescent="0.25"/>
  <cols>
    <col min="1" max="1" width="2.54296875" style="166" customWidth="1"/>
    <col min="2" max="2" width="3.1796875" style="166" customWidth="1"/>
    <col min="3" max="3" width="3.1796875" style="165" customWidth="1"/>
    <col min="4" max="4" width="83.7265625" style="165" customWidth="1"/>
    <col min="5" max="5" width="26.6328125" style="164" customWidth="1"/>
    <col min="6" max="6" width="1.54296875" style="164" customWidth="1"/>
    <col min="7" max="7" width="77.7265625" style="164" customWidth="1"/>
    <col min="8" max="8" width="25.81640625" style="165" customWidth="1"/>
    <col min="9" max="16384" width="9.1796875" style="166"/>
  </cols>
  <sheetData>
    <row r="1" spans="1:10" s="162" customFormat="1" ht="25" customHeight="1" x14ac:dyDescent="0.35">
      <c r="A1" s="159"/>
      <c r="B1" s="270" t="s">
        <v>54</v>
      </c>
      <c r="C1" s="270"/>
      <c r="D1" s="270"/>
      <c r="E1" s="270"/>
      <c r="F1" s="160"/>
      <c r="G1" s="160"/>
      <c r="H1" s="161"/>
    </row>
    <row r="2" spans="1:10" s="162" customFormat="1" ht="25" customHeight="1" thickBot="1" x14ac:dyDescent="0.4">
      <c r="A2" s="159"/>
      <c r="B2" s="270" t="s">
        <v>60</v>
      </c>
      <c r="C2" s="270"/>
      <c r="D2" s="270"/>
      <c r="E2" s="270"/>
      <c r="F2" s="160"/>
      <c r="G2" s="160"/>
      <c r="H2" s="161"/>
    </row>
    <row r="3" spans="1:10" ht="35" customHeight="1" thickBot="1" x14ac:dyDescent="0.3">
      <c r="A3" s="163"/>
      <c r="B3" s="273" t="s">
        <v>106</v>
      </c>
      <c r="C3" s="274"/>
      <c r="D3" s="274"/>
      <c r="E3" s="275"/>
    </row>
    <row r="4" spans="1:10" ht="18.75" customHeight="1" x14ac:dyDescent="0.25">
      <c r="A4" s="167"/>
      <c r="B4" s="222" t="s">
        <v>13</v>
      </c>
      <c r="C4" s="223" t="s">
        <v>64</v>
      </c>
      <c r="D4" s="223"/>
      <c r="E4" s="224">
        <v>44562</v>
      </c>
      <c r="F4" s="168"/>
      <c r="G4" s="169"/>
    </row>
    <row r="5" spans="1:10" ht="18.75" customHeight="1" x14ac:dyDescent="0.25">
      <c r="A5" s="170"/>
      <c r="B5" s="225" t="s">
        <v>16</v>
      </c>
      <c r="C5" s="171" t="s">
        <v>65</v>
      </c>
      <c r="D5" s="171"/>
      <c r="E5" s="226"/>
      <c r="F5" s="172"/>
      <c r="G5" s="173"/>
      <c r="H5" s="174"/>
    </row>
    <row r="6" spans="1:10" ht="18.75" customHeight="1" x14ac:dyDescent="0.25">
      <c r="A6" s="175"/>
      <c r="B6" s="227"/>
      <c r="C6" s="176" t="s">
        <v>14</v>
      </c>
      <c r="D6" s="176" t="s">
        <v>0</v>
      </c>
      <c r="E6" s="228" t="s">
        <v>1</v>
      </c>
      <c r="F6" s="168"/>
      <c r="G6" s="177"/>
      <c r="H6" s="178"/>
    </row>
    <row r="7" spans="1:10" ht="18.75" customHeight="1" x14ac:dyDescent="0.25">
      <c r="A7" s="175"/>
      <c r="B7" s="227"/>
      <c r="C7" s="176" t="s">
        <v>15</v>
      </c>
      <c r="D7" s="176" t="s">
        <v>107</v>
      </c>
      <c r="E7" s="229">
        <v>21551</v>
      </c>
      <c r="F7" s="168"/>
      <c r="G7" s="177"/>
    </row>
    <row r="8" spans="1:10" ht="18.75" customHeight="1" x14ac:dyDescent="0.25">
      <c r="A8" s="163"/>
      <c r="B8" s="227"/>
      <c r="C8" s="179" t="s">
        <v>49</v>
      </c>
      <c r="D8" s="176" t="s">
        <v>61</v>
      </c>
      <c r="E8" s="230">
        <f>'Annuity Factor Calcs'!D4</f>
        <v>63</v>
      </c>
      <c r="F8" s="180"/>
      <c r="G8" s="177"/>
    </row>
    <row r="9" spans="1:10" ht="18.75" customHeight="1" x14ac:dyDescent="0.25">
      <c r="A9" s="163"/>
      <c r="B9" s="227"/>
      <c r="C9" s="176" t="s">
        <v>50</v>
      </c>
      <c r="D9" s="176" t="s">
        <v>132</v>
      </c>
      <c r="E9" s="229">
        <v>45292</v>
      </c>
      <c r="G9" s="138" t="str">
        <f>IF(E9&lt;=E4,"Based on the information entered above, this individual is past NRA. If the information entered is correct, use the After NRA tab.","")</f>
        <v/>
      </c>
      <c r="H9" s="181"/>
      <c r="I9" s="181"/>
      <c r="J9" s="181"/>
    </row>
    <row r="10" spans="1:10" ht="18.75" customHeight="1" x14ac:dyDescent="0.25">
      <c r="A10" s="170"/>
      <c r="B10" s="231" t="s">
        <v>17</v>
      </c>
      <c r="C10" s="277" t="s">
        <v>108</v>
      </c>
      <c r="D10" s="277"/>
      <c r="E10" s="232"/>
      <c r="F10" s="181"/>
      <c r="G10" s="182"/>
      <c r="H10" s="181"/>
      <c r="I10" s="181"/>
      <c r="J10" s="181"/>
    </row>
    <row r="11" spans="1:10" ht="18.75" customHeight="1" x14ac:dyDescent="0.25">
      <c r="A11" s="175"/>
      <c r="B11" s="233"/>
      <c r="C11" s="183" t="s">
        <v>14</v>
      </c>
      <c r="D11" s="221" t="s">
        <v>79</v>
      </c>
      <c r="E11" s="234">
        <v>65</v>
      </c>
      <c r="F11" s="168"/>
      <c r="G11" s="138" t="str">
        <f>IF(E11&gt;65,"You've entered an age after 65.  Please review instructions and double check entry before proceeding.","")</f>
        <v/>
      </c>
    </row>
    <row r="12" spans="1:10" ht="18.75" customHeight="1" x14ac:dyDescent="0.25">
      <c r="A12" s="170"/>
      <c r="B12" s="231"/>
      <c r="C12" s="183" t="s">
        <v>15</v>
      </c>
      <c r="D12" s="183" t="s">
        <v>80</v>
      </c>
      <c r="E12" s="235">
        <v>60</v>
      </c>
      <c r="F12" s="181"/>
      <c r="G12" s="269" t="str">
        <f>IF(E12&gt;E11,"You've entered an age that's greater than the age entered in line 3a.  If this age was entered in error, please revise whichever entry is incorrect. Otherwise, contact PBGC for assistance.","")</f>
        <v/>
      </c>
      <c r="H12" s="181"/>
      <c r="I12" s="181"/>
      <c r="J12" s="181"/>
    </row>
    <row r="13" spans="1:10" ht="18.75" customHeight="1" x14ac:dyDescent="0.25">
      <c r="A13" s="170"/>
      <c r="B13" s="225" t="s">
        <v>57</v>
      </c>
      <c r="C13" s="171" t="s">
        <v>62</v>
      </c>
      <c r="D13" s="171"/>
      <c r="E13" s="236"/>
      <c r="F13" s="184"/>
      <c r="G13" s="269"/>
      <c r="H13" s="184"/>
    </row>
    <row r="14" spans="1:10" ht="18.75" customHeight="1" x14ac:dyDescent="0.25">
      <c r="A14" s="175"/>
      <c r="B14" s="231" t="s">
        <v>18</v>
      </c>
      <c r="C14" s="237" t="s">
        <v>14</v>
      </c>
      <c r="D14" s="183" t="s">
        <v>78</v>
      </c>
      <c r="E14" s="238">
        <f>XRA_Table2C!A6</f>
        <v>63</v>
      </c>
      <c r="F14" s="168"/>
      <c r="G14" s="138"/>
    </row>
    <row r="15" spans="1:10" ht="33.75" customHeight="1" x14ac:dyDescent="0.25">
      <c r="A15" s="185"/>
      <c r="B15" s="227"/>
      <c r="C15" s="186" t="s">
        <v>15</v>
      </c>
      <c r="D15" s="221" t="s">
        <v>109</v>
      </c>
      <c r="E15" s="239">
        <f ca="1">ROUND(XRA_Table2C!C10,0)</f>
        <v>63</v>
      </c>
      <c r="F15" s="187"/>
      <c r="G15" s="184"/>
      <c r="H15" s="184"/>
    </row>
    <row r="16" spans="1:10" ht="33.75" customHeight="1" x14ac:dyDescent="0.25">
      <c r="A16" s="185"/>
      <c r="B16" s="227"/>
      <c r="C16" s="183" t="s">
        <v>24</v>
      </c>
      <c r="D16" s="221" t="s">
        <v>110</v>
      </c>
      <c r="E16" s="240">
        <v>100</v>
      </c>
      <c r="F16" s="188"/>
      <c r="G16" s="184"/>
      <c r="H16" s="184"/>
    </row>
    <row r="17" spans="1:8" ht="33.75" customHeight="1" thickBot="1" x14ac:dyDescent="0.3">
      <c r="A17" s="185"/>
      <c r="B17" s="241" t="s">
        <v>58</v>
      </c>
      <c r="C17" s="276" t="s">
        <v>59</v>
      </c>
      <c r="D17" s="276"/>
      <c r="E17" s="242">
        <f ca="1">IF(E9&lt;E4,"N/A",ROUND(E16*AnnuFact_Before_NRD!C11*12,2))</f>
        <v>20701.57</v>
      </c>
      <c r="F17" s="189"/>
      <c r="G17" s="190"/>
      <c r="H17" s="178" t="s">
        <v>18</v>
      </c>
    </row>
    <row r="18" spans="1:8" ht="15.5" x14ac:dyDescent="0.25">
      <c r="A18" s="185"/>
      <c r="B18" s="191"/>
      <c r="C18" s="176"/>
      <c r="D18" s="271"/>
      <c r="E18" s="271"/>
    </row>
    <row r="19" spans="1:8" x14ac:dyDescent="0.25">
      <c r="E19" s="192"/>
    </row>
    <row r="20" spans="1:8" ht="59.25" customHeight="1" x14ac:dyDescent="0.5">
      <c r="D20" s="272"/>
      <c r="E20" s="272"/>
    </row>
  </sheetData>
  <sheetProtection algorithmName="SHA-512" hashValue="fWAt9zkiQ4A+miwaLyv0U3IVx3zRoaP8hZi8he96pWGq6sX8PuSBWM0snz4EhNp/IScwXQ0jZXaaLoIa8wa26g==" saltValue="CoNuLKoN9r3vwAznvN3N2w==" spinCount="100000" sheet="1" selectLockedCells="1"/>
  <mergeCells count="8">
    <mergeCell ref="G12:G13"/>
    <mergeCell ref="B1:E1"/>
    <mergeCell ref="D18:E18"/>
    <mergeCell ref="B2:E2"/>
    <mergeCell ref="D20:E20"/>
    <mergeCell ref="B3:E3"/>
    <mergeCell ref="C17:D17"/>
    <mergeCell ref="C10:D10"/>
  </mergeCells>
  <dataValidations count="2">
    <dataValidation type="custom" showErrorMessage="1" errorTitle="Enter age or &quot;BTD&quot;" error="Must be a number or &quot;BTD&quot; (without the quotes)." prompt="Enter age or &quot;BTD&quot;" sqref="E14 E11" xr:uid="{00000000-0002-0000-0100-000001000000}">
      <formula1>OR(E11="BTD",ISNUMBER(E11))</formula1>
    </dataValidation>
    <dataValidation type="date" allowBlank="1" showErrorMessage="1" errorTitle="Must be in 2022" error="This spreadsheet only works for benefit determination dates in 2022." sqref="E4" xr:uid="{15CCFB4B-F00C-4405-954D-44161D6B5E5E}">
      <formula1>44562</formula1>
      <formula2>44926</formula2>
    </dataValidation>
  </dataValidations>
  <pageMargins left="0.25" right="0.25" top="0.75" bottom="0.75" header="0.3" footer="0.3"/>
  <pageSetup scale="86" orientation="portrait" r:id="rId1"/>
  <ignoredErrors>
    <ignoredError sqref="B4:B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pageSetUpPr fitToPage="1"/>
  </sheetPr>
  <dimension ref="A1:O23"/>
  <sheetViews>
    <sheetView showGridLines="0" zoomScaleNormal="100" zoomScaleSheetLayoutView="110" workbookViewId="0">
      <selection activeCell="E4" sqref="E4"/>
    </sheetView>
  </sheetViews>
  <sheetFormatPr defaultColWidth="9.1796875" defaultRowHeight="15.5" x14ac:dyDescent="0.35"/>
  <cols>
    <col min="1" max="1" width="2.54296875" style="162" customWidth="1"/>
    <col min="2" max="2" width="3.1796875" style="162" customWidth="1"/>
    <col min="3" max="3" width="3.1796875" style="161" customWidth="1"/>
    <col min="4" max="4" width="75.6328125" style="161" customWidth="1"/>
    <col min="5" max="5" width="26.7265625" style="160" customWidth="1"/>
    <col min="6" max="6" width="3.54296875" style="160" customWidth="1"/>
    <col min="7" max="7" width="53" style="162" customWidth="1"/>
    <col min="8" max="16384" width="9.1796875" style="162"/>
  </cols>
  <sheetData>
    <row r="1" spans="1:15" ht="25" customHeight="1" x14ac:dyDescent="0.35">
      <c r="A1" s="159"/>
      <c r="B1" s="270" t="s">
        <v>54</v>
      </c>
      <c r="C1" s="270"/>
      <c r="D1" s="270"/>
      <c r="E1" s="270"/>
      <c r="G1" s="160"/>
      <c r="H1" s="161"/>
    </row>
    <row r="2" spans="1:15" ht="25" customHeight="1" thickBot="1" x14ac:dyDescent="0.4">
      <c r="A2" s="159"/>
      <c r="B2" s="270" t="s">
        <v>55</v>
      </c>
      <c r="C2" s="270"/>
      <c r="D2" s="270"/>
      <c r="E2" s="270"/>
      <c r="G2" s="160"/>
      <c r="H2" s="161"/>
    </row>
    <row r="3" spans="1:15" s="195" customFormat="1" ht="35" customHeight="1" thickBot="1" x14ac:dyDescent="0.4">
      <c r="A3" s="193"/>
      <c r="B3" s="273" t="s">
        <v>111</v>
      </c>
      <c r="C3" s="274"/>
      <c r="D3" s="274"/>
      <c r="E3" s="275"/>
      <c r="F3" s="194"/>
    </row>
    <row r="4" spans="1:15" s="197" customFormat="1" ht="18.75" customHeight="1" x14ac:dyDescent="0.25">
      <c r="A4" s="196"/>
      <c r="B4" s="243" t="s">
        <v>56</v>
      </c>
      <c r="C4" s="223" t="s">
        <v>64</v>
      </c>
      <c r="D4" s="223"/>
      <c r="E4" s="224">
        <v>44562</v>
      </c>
      <c r="F4" s="168"/>
    </row>
    <row r="5" spans="1:15" s="197" customFormat="1" ht="18.75" customHeight="1" x14ac:dyDescent="0.25">
      <c r="A5" s="198"/>
      <c r="B5" s="244" t="s">
        <v>16</v>
      </c>
      <c r="C5" s="171" t="s">
        <v>65</v>
      </c>
      <c r="D5" s="171"/>
      <c r="E5" s="245"/>
    </row>
    <row r="6" spans="1:15" s="191" customFormat="1" ht="18.75" customHeight="1" x14ac:dyDescent="0.25">
      <c r="A6" s="199"/>
      <c r="B6" s="227"/>
      <c r="C6" s="176" t="s">
        <v>14</v>
      </c>
      <c r="D6" s="176" t="s">
        <v>0</v>
      </c>
      <c r="E6" s="228" t="s">
        <v>25</v>
      </c>
      <c r="F6" s="168"/>
    </row>
    <row r="7" spans="1:15" s="191" customFormat="1" ht="18.75" customHeight="1" x14ac:dyDescent="0.25">
      <c r="A7" s="199"/>
      <c r="B7" s="227"/>
      <c r="C7" s="176" t="s">
        <v>15</v>
      </c>
      <c r="D7" s="171" t="s">
        <v>107</v>
      </c>
      <c r="E7" s="229">
        <v>20455</v>
      </c>
      <c r="F7" s="168"/>
      <c r="G7" s="191" t="s">
        <v>18</v>
      </c>
    </row>
    <row r="8" spans="1:15" s="191" customFormat="1" ht="18.75" customHeight="1" x14ac:dyDescent="0.25">
      <c r="A8" s="199"/>
      <c r="B8" s="227"/>
      <c r="C8" s="176" t="s">
        <v>24</v>
      </c>
      <c r="D8" s="176" t="s">
        <v>61</v>
      </c>
      <c r="E8" s="230">
        <f>'Annuity Factor Calcs'!D18</f>
        <v>66</v>
      </c>
      <c r="F8" s="200"/>
      <c r="G8" s="201"/>
    </row>
    <row r="9" spans="1:15" s="191" customFormat="1" ht="18.75" customHeight="1" x14ac:dyDescent="0.25">
      <c r="A9" s="199"/>
      <c r="B9" s="227"/>
      <c r="C9" s="176" t="s">
        <v>50</v>
      </c>
      <c r="D9" s="176" t="s">
        <v>63</v>
      </c>
      <c r="E9" s="229">
        <v>43465</v>
      </c>
      <c r="G9" s="282" t="str">
        <f>IF(E9&gt;E4,"Based on the information entered above, this individual has not reached NRA. If this is correct, use the Before NRA tab.","")</f>
        <v/>
      </c>
      <c r="H9" s="202"/>
      <c r="I9" s="202"/>
      <c r="J9" s="202"/>
      <c r="K9" s="278"/>
      <c r="L9" s="278"/>
      <c r="M9" s="278"/>
      <c r="N9" s="278"/>
      <c r="O9" s="278"/>
    </row>
    <row r="10" spans="1:15" s="191" customFormat="1" ht="33.75" customHeight="1" x14ac:dyDescent="0.25">
      <c r="A10" s="196"/>
      <c r="B10" s="246" t="s">
        <v>17</v>
      </c>
      <c r="C10" s="281" t="s">
        <v>141</v>
      </c>
      <c r="D10" s="281"/>
      <c r="E10" s="240">
        <v>100</v>
      </c>
      <c r="F10" s="202"/>
      <c r="G10" s="282"/>
      <c r="H10" s="202"/>
      <c r="I10" s="202"/>
      <c r="J10" s="202"/>
    </row>
    <row r="11" spans="1:15" s="191" customFormat="1" ht="33.75" customHeight="1" thickBot="1" x14ac:dyDescent="0.3">
      <c r="A11" s="179"/>
      <c r="B11" s="247" t="s">
        <v>57</v>
      </c>
      <c r="C11" s="276" t="s">
        <v>142</v>
      </c>
      <c r="D11" s="276"/>
      <c r="E11" s="242">
        <f>IF(E9&gt;E4,"N/A",ROUND(E10*12*'Annuity Factor Calcs'!D19,2))</f>
        <v>18902.61</v>
      </c>
      <c r="F11" s="203"/>
      <c r="G11" s="204"/>
      <c r="H11" s="171"/>
    </row>
    <row r="12" spans="1:15" s="209" customFormat="1" ht="13.5" customHeight="1" x14ac:dyDescent="0.35">
      <c r="A12" s="205"/>
      <c r="B12" s="206"/>
      <c r="C12" s="206"/>
      <c r="D12" s="206"/>
      <c r="E12" s="207"/>
      <c r="F12" s="208"/>
    </row>
    <row r="13" spans="1:15" s="209" customFormat="1" ht="45.75" customHeight="1" x14ac:dyDescent="0.35">
      <c r="B13" s="279" t="s">
        <v>66</v>
      </c>
      <c r="C13" s="279"/>
      <c r="D13" s="279"/>
      <c r="E13" s="279"/>
      <c r="F13" s="210"/>
    </row>
    <row r="14" spans="1:15" s="209" customFormat="1" ht="10.5" customHeight="1" x14ac:dyDescent="0.35">
      <c r="B14" s="211"/>
      <c r="C14" s="211"/>
      <c r="D14" s="211"/>
      <c r="E14" s="211"/>
      <c r="F14" s="210"/>
    </row>
    <row r="15" spans="1:15" s="209" customFormat="1" ht="12.75" customHeight="1" x14ac:dyDescent="0.35">
      <c r="A15" s="212"/>
      <c r="B15" s="248" t="s">
        <v>112</v>
      </c>
      <c r="D15" s="213"/>
      <c r="F15" s="212"/>
    </row>
    <row r="16" spans="1:15" x14ac:dyDescent="0.35">
      <c r="A16" s="214"/>
      <c r="B16" s="214"/>
      <c r="E16" s="215"/>
      <c r="F16" s="215"/>
    </row>
    <row r="17" spans="1:6" x14ac:dyDescent="0.35">
      <c r="A17" s="214"/>
      <c r="B17" s="214"/>
      <c r="E17" s="215"/>
      <c r="F17" s="215"/>
    </row>
    <row r="18" spans="1:6" s="216" customFormat="1" x14ac:dyDescent="0.35">
      <c r="A18" s="214"/>
      <c r="B18" s="214"/>
      <c r="C18" s="161"/>
      <c r="D18" s="161"/>
      <c r="E18" s="215"/>
      <c r="F18" s="215"/>
    </row>
    <row r="19" spans="1:6" x14ac:dyDescent="0.35">
      <c r="A19" s="214"/>
      <c r="B19" s="214"/>
      <c r="E19" s="217"/>
      <c r="F19" s="217"/>
    </row>
    <row r="20" spans="1:6" x14ac:dyDescent="0.35">
      <c r="A20" s="214"/>
      <c r="B20" s="214"/>
      <c r="E20" s="215"/>
      <c r="F20" s="215"/>
    </row>
    <row r="21" spans="1:6" x14ac:dyDescent="0.35">
      <c r="B21" s="280"/>
      <c r="C21" s="280"/>
      <c r="D21" s="280"/>
      <c r="E21" s="218"/>
      <c r="F21" s="218"/>
    </row>
    <row r="22" spans="1:6" x14ac:dyDescent="0.35">
      <c r="A22" s="219"/>
      <c r="B22" s="219"/>
      <c r="C22" s="219"/>
      <c r="D22" s="219"/>
      <c r="E22" s="217"/>
      <c r="F22" s="217"/>
    </row>
    <row r="23" spans="1:6" x14ac:dyDescent="0.35">
      <c r="A23" s="214"/>
      <c r="B23" s="214" t="s">
        <v>18</v>
      </c>
      <c r="C23" s="219"/>
      <c r="D23" s="219"/>
      <c r="E23" s="220"/>
      <c r="F23" s="220"/>
    </row>
  </sheetData>
  <sheetProtection algorithmName="SHA-512" hashValue="doGCJ37NDjAV+/E5KkPDlpTG70L+cgTVe2QB2NjqjflbEYI7B4skIgD5eTUHtw1FYEtg4dlCs9unVNyToDeEIA==" saltValue="rschvSyXIwu20S0O3GYXZA==" spinCount="100000" sheet="1" selectLockedCells="1"/>
  <mergeCells count="9">
    <mergeCell ref="K9:O9"/>
    <mergeCell ref="B13:E13"/>
    <mergeCell ref="B21:D21"/>
    <mergeCell ref="C10:D10"/>
    <mergeCell ref="B1:E1"/>
    <mergeCell ref="B3:E3"/>
    <mergeCell ref="B2:E2"/>
    <mergeCell ref="C11:D11"/>
    <mergeCell ref="G9:G10"/>
  </mergeCells>
  <dataValidations count="1">
    <dataValidation type="date" allowBlank="1" showErrorMessage="1" errorTitle="Must be in 2022" error="This spreadsheet only works for benefit determination dates in 2022." sqref="E4" xr:uid="{571EAFD1-8578-4C85-B81D-43644CAD8212}">
      <formula1>44562</formula1>
      <formula2>44926</formula2>
    </dataValidation>
  </dataValidations>
  <printOptions horizontalCentered="1"/>
  <pageMargins left="0.25" right="0.25" top="0.75" bottom="0.75" header="0.3" footer="0.3"/>
  <pageSetup scale="90" orientation="portrait" r:id="rId1"/>
  <ignoredErrors>
    <ignoredError sqref="B4:B5 B10:B11" numberStoredAsText="1"/>
    <ignoredError sqref="G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BE9A-AA4A-476F-A61F-85ACBD2435BA}">
  <sheetPr codeName="Sheet9"/>
  <dimension ref="A1:F21"/>
  <sheetViews>
    <sheetView workbookViewId="0"/>
  </sheetViews>
  <sheetFormatPr defaultRowHeight="12.5" x14ac:dyDescent="0.25"/>
  <sheetData>
    <row r="1" spans="1:1" x14ac:dyDescent="0.25">
      <c r="A1" s="23"/>
    </row>
    <row r="21" spans="6:6" x14ac:dyDescent="0.25">
      <c r="F21"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433C-EA44-4D10-B91D-0B44AAC28F5C}">
  <sheetPr codeName="Sheet10"/>
  <dimension ref="A1"/>
  <sheetViews>
    <sheetView workbookViewId="0"/>
  </sheetViews>
  <sheetFormatPr defaultRowHeight="12.5" x14ac:dyDescent="0.25"/>
  <sheetData>
    <row r="1" spans="1:1" x14ac:dyDescent="0.25">
      <c r="A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4CEE-20B8-47C2-834D-4655B6C21E4B}">
  <sheetPr codeName="Sheet11"/>
  <dimension ref="D37"/>
  <sheetViews>
    <sheetView workbookViewId="0"/>
  </sheetViews>
  <sheetFormatPr defaultRowHeight="12.5" x14ac:dyDescent="0.25"/>
  <sheetData>
    <row r="37" spans="4:4" x14ac:dyDescent="0.25">
      <c r="D37" s="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1805-8B48-4384-AB32-734F434EB113}">
  <sheetPr codeName="Sheet12"/>
  <dimension ref="A1"/>
  <sheetViews>
    <sheetView workbookViewId="0"/>
  </sheetViews>
  <sheetFormatPr defaultRowHeight="12.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B378-CE6A-4770-B303-F398F7296854}">
  <sheetPr codeName="Sheet13"/>
  <dimension ref="A1"/>
  <sheetViews>
    <sheetView workbookViewId="0"/>
  </sheetViews>
  <sheetFormatPr defaultRowHeight="12.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5" tint="-0.249977111117893"/>
    <pageSetUpPr fitToPage="1"/>
  </sheetPr>
  <dimension ref="A1:AA39"/>
  <sheetViews>
    <sheetView view="pageBreakPreview" zoomScale="90" zoomScaleNormal="140" zoomScaleSheetLayoutView="90" workbookViewId="0"/>
  </sheetViews>
  <sheetFormatPr defaultColWidth="9.1796875" defaultRowHeight="12.5" x14ac:dyDescent="0.25"/>
  <cols>
    <col min="1" max="1" width="52.7265625" style="57" customWidth="1"/>
    <col min="2" max="2" width="11.453125" style="57" customWidth="1"/>
    <col min="3" max="3" width="11" style="57" customWidth="1"/>
    <col min="4" max="27" width="4.7265625" style="57" customWidth="1"/>
    <col min="28" max="16384" width="9.1796875" style="57"/>
  </cols>
  <sheetData>
    <row r="1" spans="1:27" ht="15.5" x14ac:dyDescent="0.35">
      <c r="A1" s="59" t="s">
        <v>31</v>
      </c>
    </row>
    <row r="2" spans="1:27" customFormat="1" x14ac:dyDescent="0.25">
      <c r="A2" s="114" t="s">
        <v>68</v>
      </c>
      <c r="B2" s="115" t="s">
        <v>67</v>
      </c>
      <c r="C2" s="115"/>
      <c r="D2" s="119"/>
      <c r="E2" s="119"/>
      <c r="F2" s="115"/>
      <c r="G2" s="115"/>
      <c r="H2" s="115"/>
      <c r="I2" s="115"/>
      <c r="J2" s="115"/>
    </row>
    <row r="3" spans="1:27" customFormat="1" x14ac:dyDescent="0.25">
      <c r="B3" s="43"/>
      <c r="C3" s="44" t="s">
        <v>22</v>
      </c>
      <c r="D3" s="1" t="s">
        <v>27</v>
      </c>
    </row>
    <row r="4" spans="1:27" customFormat="1" ht="13" x14ac:dyDescent="0.3">
      <c r="A4" s="42" t="s">
        <v>20</v>
      </c>
      <c r="B4" s="46" t="s">
        <v>27</v>
      </c>
      <c r="C4" s="55">
        <f>'Annuity Factor Calcs'!D6</f>
        <v>65</v>
      </c>
    </row>
    <row r="5" spans="1:27" customFormat="1" ht="13" x14ac:dyDescent="0.3">
      <c r="A5" s="53">
        <f>MAX(55,'Before NRA'!E8,'Before NRA'!E12)</f>
        <v>63</v>
      </c>
      <c r="B5" s="116">
        <f>ROUND(C4,0)</f>
        <v>65</v>
      </c>
      <c r="C5" s="116">
        <f>B5</f>
        <v>65</v>
      </c>
    </row>
    <row r="6" spans="1:27" customFormat="1" x14ac:dyDescent="0.25">
      <c r="A6" s="117">
        <f>ROUND(A5,0)</f>
        <v>63</v>
      </c>
      <c r="B6" s="56">
        <f t="shared" ref="B6:C7" ca="1" si="0">OFFSET($A$13,$A6-54,B$5-54)</f>
        <v>63</v>
      </c>
      <c r="C6" s="56">
        <f t="shared" ca="1" si="0"/>
        <v>63</v>
      </c>
    </row>
    <row r="7" spans="1:27" customFormat="1" x14ac:dyDescent="0.25">
      <c r="A7" s="118">
        <f>A6</f>
        <v>63</v>
      </c>
      <c r="B7" s="56">
        <f t="shared" ca="1" si="0"/>
        <v>63</v>
      </c>
      <c r="C7" s="56">
        <f t="shared" ca="1" si="0"/>
        <v>63</v>
      </c>
    </row>
    <row r="8" spans="1:27" customFormat="1" x14ac:dyDescent="0.25">
      <c r="A8" s="54">
        <f>MOD(A5,1)</f>
        <v>0</v>
      </c>
      <c r="B8" s="25">
        <f ca="1">B6+((B7-B6)*A8)</f>
        <v>63</v>
      </c>
      <c r="C8" s="25">
        <f ca="1">C6+((C7-C6)*A8)</f>
        <v>63</v>
      </c>
    </row>
    <row r="9" spans="1:27" customFormat="1" x14ac:dyDescent="0.25">
      <c r="B9" s="25"/>
      <c r="C9" s="51">
        <f>MOD(C4,1)</f>
        <v>0</v>
      </c>
    </row>
    <row r="10" spans="1:27" customFormat="1" ht="13" x14ac:dyDescent="0.3">
      <c r="B10" s="52" t="s">
        <v>29</v>
      </c>
      <c r="C10" s="120">
        <f ca="1">ROUND(B8+(C8-B8)*C9,0)</f>
        <v>63</v>
      </c>
    </row>
    <row r="11" spans="1:27" x14ac:dyDescent="0.25">
      <c r="A11" s="57" t="s">
        <v>36</v>
      </c>
      <c r="B11" s="76" t="s">
        <v>37</v>
      </c>
    </row>
    <row r="12" spans="1:27" ht="12.75" customHeight="1" x14ac:dyDescent="0.25">
      <c r="A12" s="58"/>
      <c r="B12" s="283" t="s">
        <v>10</v>
      </c>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5"/>
    </row>
    <row r="13" spans="1:27" ht="13" x14ac:dyDescent="0.25">
      <c r="A13" s="60" t="s">
        <v>30</v>
      </c>
      <c r="B13" s="62">
        <v>55</v>
      </c>
      <c r="C13" s="62">
        <v>56</v>
      </c>
      <c r="D13" s="62">
        <v>57</v>
      </c>
      <c r="E13" s="62">
        <v>58</v>
      </c>
      <c r="F13" s="62">
        <v>59</v>
      </c>
      <c r="G13" s="62">
        <v>60</v>
      </c>
      <c r="H13" s="62">
        <v>61</v>
      </c>
      <c r="I13" s="62">
        <v>62</v>
      </c>
      <c r="J13" s="62">
        <v>63</v>
      </c>
      <c r="K13" s="62">
        <v>64</v>
      </c>
      <c r="L13" s="62">
        <v>65</v>
      </c>
      <c r="M13" s="62">
        <v>66</v>
      </c>
      <c r="N13" s="62">
        <v>67</v>
      </c>
      <c r="O13" s="62">
        <v>68</v>
      </c>
      <c r="P13" s="62">
        <v>69</v>
      </c>
      <c r="Q13" s="62">
        <v>70</v>
      </c>
      <c r="R13" s="62">
        <v>71</v>
      </c>
      <c r="S13" s="62">
        <v>72</v>
      </c>
      <c r="T13" s="62">
        <v>73</v>
      </c>
      <c r="U13" s="62">
        <v>74</v>
      </c>
      <c r="V13" s="62">
        <v>75</v>
      </c>
      <c r="W13" s="62">
        <v>76</v>
      </c>
      <c r="X13" s="62">
        <v>77</v>
      </c>
      <c r="Y13" s="62">
        <v>78</v>
      </c>
      <c r="Z13" s="62">
        <v>79</v>
      </c>
      <c r="AA13" s="62">
        <v>80</v>
      </c>
    </row>
    <row r="14" spans="1:27" ht="13" x14ac:dyDescent="0.3">
      <c r="A14" s="61">
        <v>55</v>
      </c>
      <c r="B14" s="58">
        <v>55</v>
      </c>
      <c r="C14" s="58">
        <v>55</v>
      </c>
      <c r="D14" s="58">
        <v>56</v>
      </c>
      <c r="E14" s="58">
        <v>56</v>
      </c>
      <c r="F14" s="58">
        <v>57</v>
      </c>
      <c r="G14" s="58">
        <v>57</v>
      </c>
      <c r="H14" s="58">
        <v>58</v>
      </c>
      <c r="I14" s="58">
        <v>58</v>
      </c>
      <c r="J14" s="58">
        <v>58</v>
      </c>
      <c r="K14" s="58">
        <v>58</v>
      </c>
      <c r="L14" s="58">
        <v>58</v>
      </c>
      <c r="M14" s="58">
        <v>58</v>
      </c>
      <c r="N14" s="58">
        <v>58</v>
      </c>
      <c r="O14" s="58">
        <v>58</v>
      </c>
      <c r="P14" s="58">
        <v>58</v>
      </c>
      <c r="Q14" s="58">
        <v>58</v>
      </c>
      <c r="R14" s="58">
        <v>58</v>
      </c>
      <c r="S14" s="58">
        <v>58</v>
      </c>
      <c r="T14" s="58">
        <v>58</v>
      </c>
      <c r="U14" s="58">
        <v>58</v>
      </c>
      <c r="V14" s="58">
        <v>58</v>
      </c>
      <c r="W14" s="58">
        <v>58</v>
      </c>
      <c r="X14" s="58">
        <v>58</v>
      </c>
      <c r="Y14" s="58">
        <v>58</v>
      </c>
      <c r="Z14" s="58">
        <v>58</v>
      </c>
      <c r="AA14" s="58">
        <v>58</v>
      </c>
    </row>
    <row r="15" spans="1:27" ht="13" x14ac:dyDescent="0.3">
      <c r="A15" s="61">
        <v>56</v>
      </c>
      <c r="B15" s="63">
        <f>$A15</f>
        <v>56</v>
      </c>
      <c r="C15" s="58">
        <v>56</v>
      </c>
      <c r="D15" s="58">
        <v>56</v>
      </c>
      <c r="E15" s="58">
        <v>57</v>
      </c>
      <c r="F15" s="58">
        <v>57</v>
      </c>
      <c r="G15" s="58">
        <v>58</v>
      </c>
      <c r="H15" s="58">
        <v>58</v>
      </c>
      <c r="I15" s="58">
        <v>59</v>
      </c>
      <c r="J15" s="58">
        <v>59</v>
      </c>
      <c r="K15" s="58">
        <v>59</v>
      </c>
      <c r="L15" s="58">
        <v>59</v>
      </c>
      <c r="M15" s="58">
        <v>59</v>
      </c>
      <c r="N15" s="58">
        <v>59</v>
      </c>
      <c r="O15" s="58">
        <v>59</v>
      </c>
      <c r="P15" s="58">
        <v>59</v>
      </c>
      <c r="Q15" s="58">
        <v>59</v>
      </c>
      <c r="R15" s="58">
        <v>59</v>
      </c>
      <c r="S15" s="58">
        <v>59</v>
      </c>
      <c r="T15" s="58">
        <v>59</v>
      </c>
      <c r="U15" s="58">
        <v>59</v>
      </c>
      <c r="V15" s="58">
        <v>59</v>
      </c>
      <c r="W15" s="58">
        <v>59</v>
      </c>
      <c r="X15" s="58">
        <v>59</v>
      </c>
      <c r="Y15" s="58">
        <v>59</v>
      </c>
      <c r="Z15" s="58">
        <v>59</v>
      </c>
      <c r="AA15" s="58">
        <v>59</v>
      </c>
    </row>
    <row r="16" spans="1:27" ht="13" x14ac:dyDescent="0.3">
      <c r="A16" s="61">
        <v>57</v>
      </c>
      <c r="B16" s="63">
        <f t="shared" ref="B16:B39" si="1">$A16</f>
        <v>57</v>
      </c>
      <c r="C16" s="58">
        <f>$A16</f>
        <v>57</v>
      </c>
      <c r="D16" s="58">
        <v>57</v>
      </c>
      <c r="E16" s="58">
        <v>57</v>
      </c>
      <c r="F16" s="58">
        <v>58</v>
      </c>
      <c r="G16" s="58">
        <v>58</v>
      </c>
      <c r="H16" s="58">
        <v>59</v>
      </c>
      <c r="I16" s="58">
        <v>59</v>
      </c>
      <c r="J16" s="58">
        <v>60</v>
      </c>
      <c r="K16" s="58">
        <v>60</v>
      </c>
      <c r="L16" s="58">
        <v>60</v>
      </c>
      <c r="M16" s="58">
        <v>60</v>
      </c>
      <c r="N16" s="58">
        <v>60</v>
      </c>
      <c r="O16" s="58">
        <v>60</v>
      </c>
      <c r="P16" s="58">
        <v>60</v>
      </c>
      <c r="Q16" s="58">
        <v>60</v>
      </c>
      <c r="R16" s="58">
        <v>60</v>
      </c>
      <c r="S16" s="58">
        <v>60</v>
      </c>
      <c r="T16" s="58">
        <v>60</v>
      </c>
      <c r="U16" s="58">
        <v>60</v>
      </c>
      <c r="V16" s="58">
        <v>60</v>
      </c>
      <c r="W16" s="58">
        <v>60</v>
      </c>
      <c r="X16" s="58">
        <v>60</v>
      </c>
      <c r="Y16" s="58">
        <v>60</v>
      </c>
      <c r="Z16" s="58">
        <v>60</v>
      </c>
      <c r="AA16" s="58">
        <v>60</v>
      </c>
    </row>
    <row r="17" spans="1:27" ht="13" x14ac:dyDescent="0.3">
      <c r="A17" s="61">
        <v>58</v>
      </c>
      <c r="B17" s="63">
        <f t="shared" si="1"/>
        <v>58</v>
      </c>
      <c r="C17" s="58">
        <f t="shared" ref="C17:R39" si="2">$A17</f>
        <v>58</v>
      </c>
      <c r="D17" s="58">
        <f t="shared" si="2"/>
        <v>58</v>
      </c>
      <c r="E17" s="58">
        <v>58</v>
      </c>
      <c r="F17" s="58">
        <v>58</v>
      </c>
      <c r="G17" s="58">
        <v>59</v>
      </c>
      <c r="H17" s="58">
        <v>59</v>
      </c>
      <c r="I17" s="58">
        <v>60</v>
      </c>
      <c r="J17" s="58">
        <v>60</v>
      </c>
      <c r="K17" s="58">
        <v>60</v>
      </c>
      <c r="L17" s="58">
        <v>60</v>
      </c>
      <c r="M17" s="58">
        <v>61</v>
      </c>
      <c r="N17" s="58">
        <v>61</v>
      </c>
      <c r="O17" s="58">
        <v>61</v>
      </c>
      <c r="P17" s="58">
        <v>61</v>
      </c>
      <c r="Q17" s="58">
        <v>61</v>
      </c>
      <c r="R17" s="58">
        <v>61</v>
      </c>
      <c r="S17" s="58">
        <v>61</v>
      </c>
      <c r="T17" s="58">
        <v>61</v>
      </c>
      <c r="U17" s="58">
        <v>61</v>
      </c>
      <c r="V17" s="58">
        <v>61</v>
      </c>
      <c r="W17" s="58">
        <v>61</v>
      </c>
      <c r="X17" s="58">
        <v>61</v>
      </c>
      <c r="Y17" s="58">
        <v>61</v>
      </c>
      <c r="Z17" s="58">
        <v>61</v>
      </c>
      <c r="AA17" s="58">
        <v>61</v>
      </c>
    </row>
    <row r="18" spans="1:27" ht="13" x14ac:dyDescent="0.3">
      <c r="A18" s="61">
        <v>59</v>
      </c>
      <c r="B18" s="63">
        <f t="shared" si="1"/>
        <v>59</v>
      </c>
      <c r="C18" s="58">
        <f t="shared" si="2"/>
        <v>59</v>
      </c>
      <c r="D18" s="58">
        <f t="shared" si="2"/>
        <v>59</v>
      </c>
      <c r="E18" s="58">
        <f t="shared" si="2"/>
        <v>59</v>
      </c>
      <c r="F18" s="58">
        <v>59</v>
      </c>
      <c r="G18" s="58">
        <v>59</v>
      </c>
      <c r="H18" s="58">
        <v>60</v>
      </c>
      <c r="I18" s="58">
        <v>60</v>
      </c>
      <c r="J18" s="58">
        <v>61</v>
      </c>
      <c r="K18" s="58">
        <v>61</v>
      </c>
      <c r="L18" s="58">
        <v>61</v>
      </c>
      <c r="M18" s="58">
        <v>61</v>
      </c>
      <c r="N18" s="58">
        <v>61</v>
      </c>
      <c r="O18" s="58">
        <v>61</v>
      </c>
      <c r="P18" s="58">
        <v>61</v>
      </c>
      <c r="Q18" s="58">
        <v>61</v>
      </c>
      <c r="R18" s="58">
        <v>61</v>
      </c>
      <c r="S18" s="58">
        <v>61</v>
      </c>
      <c r="T18" s="58">
        <v>61</v>
      </c>
      <c r="U18" s="58">
        <v>61</v>
      </c>
      <c r="V18" s="58">
        <v>61</v>
      </c>
      <c r="W18" s="58">
        <v>61</v>
      </c>
      <c r="X18" s="58">
        <v>61</v>
      </c>
      <c r="Y18" s="58">
        <v>61</v>
      </c>
      <c r="Z18" s="58">
        <v>61</v>
      </c>
      <c r="AA18" s="58">
        <v>61</v>
      </c>
    </row>
    <row r="19" spans="1:27" ht="13" x14ac:dyDescent="0.3">
      <c r="A19" s="61">
        <v>60</v>
      </c>
      <c r="B19" s="63">
        <f t="shared" si="1"/>
        <v>60</v>
      </c>
      <c r="C19" s="58">
        <f t="shared" si="2"/>
        <v>60</v>
      </c>
      <c r="D19" s="58">
        <f t="shared" si="2"/>
        <v>60</v>
      </c>
      <c r="E19" s="58">
        <f t="shared" si="2"/>
        <v>60</v>
      </c>
      <c r="F19" s="58">
        <f t="shared" si="2"/>
        <v>60</v>
      </c>
      <c r="G19" s="58">
        <v>60</v>
      </c>
      <c r="H19" s="58">
        <v>60</v>
      </c>
      <c r="I19" s="58">
        <v>61</v>
      </c>
      <c r="J19" s="58">
        <v>61</v>
      </c>
      <c r="K19" s="58">
        <v>61</v>
      </c>
      <c r="L19" s="58">
        <v>62</v>
      </c>
      <c r="M19" s="58">
        <v>62</v>
      </c>
      <c r="N19" s="58">
        <v>62</v>
      </c>
      <c r="O19" s="58">
        <v>62</v>
      </c>
      <c r="P19" s="58">
        <v>62</v>
      </c>
      <c r="Q19" s="58">
        <v>62</v>
      </c>
      <c r="R19" s="58">
        <v>62</v>
      </c>
      <c r="S19" s="58">
        <v>62</v>
      </c>
      <c r="T19" s="58">
        <v>62</v>
      </c>
      <c r="U19" s="58">
        <v>62</v>
      </c>
      <c r="V19" s="58">
        <v>62</v>
      </c>
      <c r="W19" s="58">
        <v>62</v>
      </c>
      <c r="X19" s="58">
        <v>62</v>
      </c>
      <c r="Y19" s="58">
        <v>62</v>
      </c>
      <c r="Z19" s="58">
        <v>62</v>
      </c>
      <c r="AA19" s="58">
        <v>62</v>
      </c>
    </row>
    <row r="20" spans="1:27" ht="13" x14ac:dyDescent="0.3">
      <c r="A20" s="61">
        <v>61</v>
      </c>
      <c r="B20" s="63">
        <f t="shared" si="1"/>
        <v>61</v>
      </c>
      <c r="C20" s="58">
        <f t="shared" si="2"/>
        <v>61</v>
      </c>
      <c r="D20" s="58">
        <f t="shared" si="2"/>
        <v>61</v>
      </c>
      <c r="E20" s="58">
        <f t="shared" si="2"/>
        <v>61</v>
      </c>
      <c r="F20" s="58">
        <f t="shared" si="2"/>
        <v>61</v>
      </c>
      <c r="G20" s="58">
        <f t="shared" si="2"/>
        <v>61</v>
      </c>
      <c r="H20" s="58">
        <v>61</v>
      </c>
      <c r="I20" s="58">
        <v>61</v>
      </c>
      <c r="J20" s="58">
        <v>62</v>
      </c>
      <c r="K20" s="58">
        <v>62</v>
      </c>
      <c r="L20" s="58">
        <v>62</v>
      </c>
      <c r="M20" s="58">
        <v>62</v>
      </c>
      <c r="N20" s="58">
        <v>62</v>
      </c>
      <c r="O20" s="58">
        <v>62</v>
      </c>
      <c r="P20" s="58">
        <v>62</v>
      </c>
      <c r="Q20" s="58">
        <v>62</v>
      </c>
      <c r="R20" s="58">
        <v>62</v>
      </c>
      <c r="S20" s="58">
        <v>62</v>
      </c>
      <c r="T20" s="58">
        <v>62</v>
      </c>
      <c r="U20" s="58">
        <v>62</v>
      </c>
      <c r="V20" s="58">
        <v>62</v>
      </c>
      <c r="W20" s="58">
        <v>62</v>
      </c>
      <c r="X20" s="58">
        <v>62</v>
      </c>
      <c r="Y20" s="58">
        <v>62</v>
      </c>
      <c r="Z20" s="58">
        <v>62</v>
      </c>
      <c r="AA20" s="58">
        <v>62</v>
      </c>
    </row>
    <row r="21" spans="1:27" ht="13" x14ac:dyDescent="0.3">
      <c r="A21" s="61">
        <v>62</v>
      </c>
      <c r="B21" s="63">
        <f t="shared" si="1"/>
        <v>62</v>
      </c>
      <c r="C21" s="58">
        <f t="shared" si="2"/>
        <v>62</v>
      </c>
      <c r="D21" s="58">
        <f t="shared" si="2"/>
        <v>62</v>
      </c>
      <c r="E21" s="58">
        <f t="shared" si="2"/>
        <v>62</v>
      </c>
      <c r="F21" s="58">
        <f t="shared" si="2"/>
        <v>62</v>
      </c>
      <c r="G21" s="58">
        <f t="shared" si="2"/>
        <v>62</v>
      </c>
      <c r="H21" s="58">
        <f t="shared" si="2"/>
        <v>62</v>
      </c>
      <c r="I21" s="58">
        <v>62</v>
      </c>
      <c r="J21" s="58">
        <v>62</v>
      </c>
      <c r="K21" s="58">
        <v>62</v>
      </c>
      <c r="L21" s="58">
        <v>62</v>
      </c>
      <c r="M21" s="58">
        <v>62</v>
      </c>
      <c r="N21" s="58">
        <v>62</v>
      </c>
      <c r="O21" s="58">
        <v>62</v>
      </c>
      <c r="P21" s="58">
        <v>62</v>
      </c>
      <c r="Q21" s="58">
        <v>62</v>
      </c>
      <c r="R21" s="58">
        <v>62</v>
      </c>
      <c r="S21" s="58">
        <v>62</v>
      </c>
      <c r="T21" s="58">
        <v>62</v>
      </c>
      <c r="U21" s="58">
        <v>62</v>
      </c>
      <c r="V21" s="58">
        <v>62</v>
      </c>
      <c r="W21" s="58">
        <v>62</v>
      </c>
      <c r="X21" s="58">
        <v>62</v>
      </c>
      <c r="Y21" s="58">
        <v>62</v>
      </c>
      <c r="Z21" s="58">
        <v>62</v>
      </c>
      <c r="AA21" s="58">
        <v>62</v>
      </c>
    </row>
    <row r="22" spans="1:27" ht="13" customHeight="1" x14ac:dyDescent="0.3">
      <c r="A22" s="61">
        <v>63</v>
      </c>
      <c r="B22" s="63">
        <f t="shared" si="1"/>
        <v>63</v>
      </c>
      <c r="C22" s="58">
        <f t="shared" si="2"/>
        <v>63</v>
      </c>
      <c r="D22" s="58">
        <f t="shared" si="2"/>
        <v>63</v>
      </c>
      <c r="E22" s="58">
        <f t="shared" si="2"/>
        <v>63</v>
      </c>
      <c r="F22" s="58">
        <f t="shared" si="2"/>
        <v>63</v>
      </c>
      <c r="G22" s="58">
        <f t="shared" si="2"/>
        <v>63</v>
      </c>
      <c r="H22" s="58">
        <f t="shared" si="2"/>
        <v>63</v>
      </c>
      <c r="I22" s="58">
        <f t="shared" si="2"/>
        <v>63</v>
      </c>
      <c r="J22" s="58">
        <v>63</v>
      </c>
      <c r="K22" s="58">
        <v>63</v>
      </c>
      <c r="L22" s="58">
        <v>63</v>
      </c>
      <c r="M22" s="58">
        <v>64</v>
      </c>
      <c r="N22" s="58">
        <v>64</v>
      </c>
      <c r="O22" s="58">
        <v>64</v>
      </c>
      <c r="P22" s="58">
        <v>64</v>
      </c>
      <c r="Q22" s="58">
        <v>64</v>
      </c>
      <c r="R22" s="58">
        <v>64</v>
      </c>
      <c r="S22" s="58">
        <v>64</v>
      </c>
      <c r="T22" s="58">
        <v>64</v>
      </c>
      <c r="U22" s="58">
        <v>64</v>
      </c>
      <c r="V22" s="58">
        <v>64</v>
      </c>
      <c r="W22" s="58">
        <v>64</v>
      </c>
      <c r="X22" s="58">
        <v>64</v>
      </c>
      <c r="Y22" s="58">
        <v>64</v>
      </c>
      <c r="Z22" s="58">
        <v>64</v>
      </c>
      <c r="AA22" s="58">
        <v>64</v>
      </c>
    </row>
    <row r="23" spans="1:27" ht="13" customHeight="1" x14ac:dyDescent="0.3">
      <c r="A23" s="61">
        <v>64</v>
      </c>
      <c r="B23" s="63">
        <f t="shared" si="1"/>
        <v>64</v>
      </c>
      <c r="C23" s="58">
        <f t="shared" si="2"/>
        <v>64</v>
      </c>
      <c r="D23" s="58">
        <f t="shared" si="2"/>
        <v>64</v>
      </c>
      <c r="E23" s="58">
        <f t="shared" si="2"/>
        <v>64</v>
      </c>
      <c r="F23" s="58">
        <f t="shared" si="2"/>
        <v>64</v>
      </c>
      <c r="G23" s="58">
        <f t="shared" si="2"/>
        <v>64</v>
      </c>
      <c r="H23" s="58">
        <f t="shared" si="2"/>
        <v>64</v>
      </c>
      <c r="I23" s="58">
        <f t="shared" si="2"/>
        <v>64</v>
      </c>
      <c r="J23" s="58">
        <f t="shared" si="2"/>
        <v>64</v>
      </c>
      <c r="K23" s="58">
        <v>64</v>
      </c>
      <c r="L23" s="58">
        <v>64</v>
      </c>
      <c r="M23" s="58">
        <v>64</v>
      </c>
      <c r="N23" s="58">
        <v>64</v>
      </c>
      <c r="O23" s="58">
        <v>64</v>
      </c>
      <c r="P23" s="58">
        <v>64</v>
      </c>
      <c r="Q23" s="58">
        <v>64</v>
      </c>
      <c r="R23" s="58">
        <v>64</v>
      </c>
      <c r="S23" s="58">
        <v>64</v>
      </c>
      <c r="T23" s="58">
        <v>64</v>
      </c>
      <c r="U23" s="58">
        <v>64</v>
      </c>
      <c r="V23" s="58">
        <v>64</v>
      </c>
      <c r="W23" s="58">
        <v>64</v>
      </c>
      <c r="X23" s="58">
        <v>64</v>
      </c>
      <c r="Y23" s="58">
        <v>64</v>
      </c>
      <c r="Z23" s="58">
        <v>64</v>
      </c>
      <c r="AA23" s="58">
        <v>64</v>
      </c>
    </row>
    <row r="24" spans="1:27" ht="13" x14ac:dyDescent="0.3">
      <c r="A24" s="61">
        <v>65</v>
      </c>
      <c r="B24" s="63">
        <f t="shared" si="1"/>
        <v>65</v>
      </c>
      <c r="C24" s="58">
        <f t="shared" si="2"/>
        <v>65</v>
      </c>
      <c r="D24" s="58">
        <f t="shared" si="2"/>
        <v>65</v>
      </c>
      <c r="E24" s="58">
        <f t="shared" si="2"/>
        <v>65</v>
      </c>
      <c r="F24" s="58">
        <f t="shared" si="2"/>
        <v>65</v>
      </c>
      <c r="G24" s="58">
        <f t="shared" si="2"/>
        <v>65</v>
      </c>
      <c r="H24" s="58">
        <f t="shared" si="2"/>
        <v>65</v>
      </c>
      <c r="I24" s="58">
        <f t="shared" si="2"/>
        <v>65</v>
      </c>
      <c r="J24" s="58">
        <f t="shared" si="2"/>
        <v>65</v>
      </c>
      <c r="K24" s="58">
        <f t="shared" si="2"/>
        <v>65</v>
      </c>
      <c r="L24" s="58">
        <v>65</v>
      </c>
      <c r="M24" s="58">
        <v>65</v>
      </c>
      <c r="N24" s="58">
        <v>65</v>
      </c>
      <c r="O24" s="58">
        <v>65</v>
      </c>
      <c r="P24" s="58">
        <v>65</v>
      </c>
      <c r="Q24" s="58">
        <v>65</v>
      </c>
      <c r="R24" s="58">
        <v>65</v>
      </c>
      <c r="S24" s="58">
        <v>65</v>
      </c>
      <c r="T24" s="58">
        <v>65</v>
      </c>
      <c r="U24" s="58">
        <v>65</v>
      </c>
      <c r="V24" s="58">
        <v>65</v>
      </c>
      <c r="W24" s="58">
        <v>65</v>
      </c>
      <c r="X24" s="58">
        <v>65</v>
      </c>
      <c r="Y24" s="58">
        <v>65</v>
      </c>
      <c r="Z24" s="58">
        <v>65</v>
      </c>
      <c r="AA24" s="58">
        <v>65</v>
      </c>
    </row>
    <row r="25" spans="1:27" ht="13" x14ac:dyDescent="0.3">
      <c r="A25" s="61">
        <v>66</v>
      </c>
      <c r="B25" s="63">
        <f t="shared" si="1"/>
        <v>66</v>
      </c>
      <c r="C25" s="58">
        <f t="shared" si="2"/>
        <v>66</v>
      </c>
      <c r="D25" s="58">
        <f t="shared" si="2"/>
        <v>66</v>
      </c>
      <c r="E25" s="58">
        <f t="shared" si="2"/>
        <v>66</v>
      </c>
      <c r="F25" s="58">
        <f t="shared" si="2"/>
        <v>66</v>
      </c>
      <c r="G25" s="58">
        <f t="shared" si="2"/>
        <v>66</v>
      </c>
      <c r="H25" s="58">
        <f t="shared" si="2"/>
        <v>66</v>
      </c>
      <c r="I25" s="58">
        <f t="shared" si="2"/>
        <v>66</v>
      </c>
      <c r="J25" s="58">
        <f t="shared" si="2"/>
        <v>66</v>
      </c>
      <c r="K25" s="58">
        <f t="shared" si="2"/>
        <v>66</v>
      </c>
      <c r="L25" s="58">
        <f t="shared" si="2"/>
        <v>66</v>
      </c>
      <c r="M25" s="58">
        <v>66</v>
      </c>
      <c r="N25" s="58">
        <v>66</v>
      </c>
      <c r="O25" s="58">
        <v>66</v>
      </c>
      <c r="P25" s="58">
        <v>66</v>
      </c>
      <c r="Q25" s="58">
        <v>66</v>
      </c>
      <c r="R25" s="58">
        <v>66</v>
      </c>
      <c r="S25" s="58">
        <v>66</v>
      </c>
      <c r="T25" s="58">
        <v>66</v>
      </c>
      <c r="U25" s="58">
        <v>66</v>
      </c>
      <c r="V25" s="58">
        <v>66</v>
      </c>
      <c r="W25" s="58">
        <v>66</v>
      </c>
      <c r="X25" s="58">
        <v>66</v>
      </c>
      <c r="Y25" s="58">
        <v>66</v>
      </c>
      <c r="Z25" s="58">
        <v>66</v>
      </c>
      <c r="AA25" s="58">
        <v>66</v>
      </c>
    </row>
    <row r="26" spans="1:27" ht="13" x14ac:dyDescent="0.3">
      <c r="A26" s="61">
        <v>67</v>
      </c>
      <c r="B26" s="63">
        <f t="shared" si="1"/>
        <v>67</v>
      </c>
      <c r="C26" s="58">
        <f t="shared" si="2"/>
        <v>67</v>
      </c>
      <c r="D26" s="58">
        <f t="shared" si="2"/>
        <v>67</v>
      </c>
      <c r="E26" s="58">
        <f t="shared" si="2"/>
        <v>67</v>
      </c>
      <c r="F26" s="58">
        <f t="shared" si="2"/>
        <v>67</v>
      </c>
      <c r="G26" s="58">
        <f t="shared" si="2"/>
        <v>67</v>
      </c>
      <c r="H26" s="58">
        <f t="shared" si="2"/>
        <v>67</v>
      </c>
      <c r="I26" s="58">
        <f t="shared" si="2"/>
        <v>67</v>
      </c>
      <c r="J26" s="58">
        <f t="shared" si="2"/>
        <v>67</v>
      </c>
      <c r="K26" s="58">
        <f t="shared" si="2"/>
        <v>67</v>
      </c>
      <c r="L26" s="58">
        <f t="shared" si="2"/>
        <v>67</v>
      </c>
      <c r="M26" s="58">
        <f t="shared" si="2"/>
        <v>67</v>
      </c>
      <c r="N26" s="58">
        <v>67</v>
      </c>
      <c r="O26" s="58">
        <v>67</v>
      </c>
      <c r="P26" s="58">
        <v>67</v>
      </c>
      <c r="Q26" s="58">
        <v>67</v>
      </c>
      <c r="R26" s="58">
        <v>67</v>
      </c>
      <c r="S26" s="58">
        <v>67</v>
      </c>
      <c r="T26" s="58">
        <v>67</v>
      </c>
      <c r="U26" s="58">
        <v>67</v>
      </c>
      <c r="V26" s="58">
        <v>67</v>
      </c>
      <c r="W26" s="58">
        <v>67</v>
      </c>
      <c r="X26" s="58">
        <v>67</v>
      </c>
      <c r="Y26" s="58">
        <v>67</v>
      </c>
      <c r="Z26" s="58">
        <v>67</v>
      </c>
      <c r="AA26" s="58">
        <v>67</v>
      </c>
    </row>
    <row r="27" spans="1:27" ht="13" x14ac:dyDescent="0.3">
      <c r="A27" s="61">
        <v>68</v>
      </c>
      <c r="B27" s="63">
        <f t="shared" si="1"/>
        <v>68</v>
      </c>
      <c r="C27" s="58">
        <f t="shared" si="2"/>
        <v>68</v>
      </c>
      <c r="D27" s="58">
        <f t="shared" si="2"/>
        <v>68</v>
      </c>
      <c r="E27" s="58">
        <f t="shared" si="2"/>
        <v>68</v>
      </c>
      <c r="F27" s="58">
        <f t="shared" si="2"/>
        <v>68</v>
      </c>
      <c r="G27" s="58">
        <f t="shared" si="2"/>
        <v>68</v>
      </c>
      <c r="H27" s="58">
        <f t="shared" si="2"/>
        <v>68</v>
      </c>
      <c r="I27" s="58">
        <f t="shared" si="2"/>
        <v>68</v>
      </c>
      <c r="J27" s="58">
        <f t="shared" si="2"/>
        <v>68</v>
      </c>
      <c r="K27" s="58">
        <f t="shared" si="2"/>
        <v>68</v>
      </c>
      <c r="L27" s="58">
        <f t="shared" si="2"/>
        <v>68</v>
      </c>
      <c r="M27" s="58">
        <f t="shared" si="2"/>
        <v>68</v>
      </c>
      <c r="N27" s="58">
        <f t="shared" si="2"/>
        <v>68</v>
      </c>
      <c r="O27" s="58">
        <v>68</v>
      </c>
      <c r="P27" s="58">
        <v>68</v>
      </c>
      <c r="Q27" s="58">
        <v>68</v>
      </c>
      <c r="R27" s="58">
        <v>68</v>
      </c>
      <c r="S27" s="58">
        <v>68</v>
      </c>
      <c r="T27" s="58">
        <v>68</v>
      </c>
      <c r="U27" s="58">
        <v>68</v>
      </c>
      <c r="V27" s="58">
        <v>68</v>
      </c>
      <c r="W27" s="58">
        <v>68</v>
      </c>
      <c r="X27" s="58">
        <v>68</v>
      </c>
      <c r="Y27" s="58">
        <v>68</v>
      </c>
      <c r="Z27" s="58">
        <v>68</v>
      </c>
      <c r="AA27" s="58">
        <v>68</v>
      </c>
    </row>
    <row r="28" spans="1:27" ht="13" x14ac:dyDescent="0.3">
      <c r="A28" s="61">
        <v>69</v>
      </c>
      <c r="B28" s="63">
        <f t="shared" si="1"/>
        <v>69</v>
      </c>
      <c r="C28" s="58">
        <f t="shared" si="2"/>
        <v>69</v>
      </c>
      <c r="D28" s="58">
        <f t="shared" si="2"/>
        <v>69</v>
      </c>
      <c r="E28" s="58">
        <f t="shared" si="2"/>
        <v>69</v>
      </c>
      <c r="F28" s="58">
        <f t="shared" si="2"/>
        <v>69</v>
      </c>
      <c r="G28" s="58">
        <f t="shared" si="2"/>
        <v>69</v>
      </c>
      <c r="H28" s="58">
        <f t="shared" si="2"/>
        <v>69</v>
      </c>
      <c r="I28" s="58">
        <f t="shared" si="2"/>
        <v>69</v>
      </c>
      <c r="J28" s="58">
        <f t="shared" si="2"/>
        <v>69</v>
      </c>
      <c r="K28" s="58">
        <f t="shared" si="2"/>
        <v>69</v>
      </c>
      <c r="L28" s="58">
        <f t="shared" si="2"/>
        <v>69</v>
      </c>
      <c r="M28" s="58">
        <f t="shared" si="2"/>
        <v>69</v>
      </c>
      <c r="N28" s="58">
        <f t="shared" si="2"/>
        <v>69</v>
      </c>
      <c r="O28" s="58">
        <f t="shared" si="2"/>
        <v>69</v>
      </c>
      <c r="P28" s="58">
        <v>69</v>
      </c>
      <c r="Q28" s="58">
        <v>69</v>
      </c>
      <c r="R28" s="58">
        <v>69</v>
      </c>
      <c r="S28" s="58">
        <v>69</v>
      </c>
      <c r="T28" s="58">
        <v>69</v>
      </c>
      <c r="U28" s="58">
        <v>69</v>
      </c>
      <c r="V28" s="58">
        <v>69</v>
      </c>
      <c r="W28" s="58">
        <v>69</v>
      </c>
      <c r="X28" s="58">
        <v>69</v>
      </c>
      <c r="Y28" s="58">
        <v>69</v>
      </c>
      <c r="Z28" s="58">
        <v>69</v>
      </c>
      <c r="AA28" s="58">
        <v>69</v>
      </c>
    </row>
    <row r="29" spans="1:27" ht="13" x14ac:dyDescent="0.3">
      <c r="A29" s="61">
        <v>70</v>
      </c>
      <c r="B29" s="63">
        <f t="shared" si="1"/>
        <v>70</v>
      </c>
      <c r="C29" s="58">
        <f t="shared" si="2"/>
        <v>70</v>
      </c>
      <c r="D29" s="58">
        <f t="shared" si="2"/>
        <v>70</v>
      </c>
      <c r="E29" s="58">
        <f t="shared" si="2"/>
        <v>70</v>
      </c>
      <c r="F29" s="58">
        <f t="shared" si="2"/>
        <v>70</v>
      </c>
      <c r="G29" s="58">
        <f t="shared" si="2"/>
        <v>70</v>
      </c>
      <c r="H29" s="58">
        <f t="shared" si="2"/>
        <v>70</v>
      </c>
      <c r="I29" s="58">
        <f t="shared" si="2"/>
        <v>70</v>
      </c>
      <c r="J29" s="58">
        <f t="shared" si="2"/>
        <v>70</v>
      </c>
      <c r="K29" s="58">
        <f t="shared" si="2"/>
        <v>70</v>
      </c>
      <c r="L29" s="58">
        <f t="shared" si="2"/>
        <v>70</v>
      </c>
      <c r="M29" s="58">
        <f t="shared" si="2"/>
        <v>70</v>
      </c>
      <c r="N29" s="58">
        <f t="shared" si="2"/>
        <v>70</v>
      </c>
      <c r="O29" s="58">
        <f t="shared" si="2"/>
        <v>70</v>
      </c>
      <c r="P29" s="58">
        <f t="shared" si="2"/>
        <v>70</v>
      </c>
      <c r="Q29" s="58">
        <v>70</v>
      </c>
      <c r="R29" s="58">
        <v>70</v>
      </c>
      <c r="S29" s="58">
        <v>70</v>
      </c>
      <c r="T29" s="58">
        <v>70</v>
      </c>
      <c r="U29" s="58">
        <v>70</v>
      </c>
      <c r="V29" s="58">
        <v>70</v>
      </c>
      <c r="W29" s="58">
        <v>70</v>
      </c>
      <c r="X29" s="58">
        <v>70</v>
      </c>
      <c r="Y29" s="58">
        <v>70</v>
      </c>
      <c r="Z29" s="58">
        <v>70</v>
      </c>
      <c r="AA29" s="58">
        <v>70</v>
      </c>
    </row>
    <row r="30" spans="1:27" ht="13" x14ac:dyDescent="0.3">
      <c r="A30" s="61">
        <v>71</v>
      </c>
      <c r="B30" s="63">
        <f t="shared" si="1"/>
        <v>71</v>
      </c>
      <c r="C30" s="58">
        <f t="shared" si="2"/>
        <v>71</v>
      </c>
      <c r="D30" s="58">
        <f t="shared" si="2"/>
        <v>71</v>
      </c>
      <c r="E30" s="58">
        <f t="shared" si="2"/>
        <v>71</v>
      </c>
      <c r="F30" s="58">
        <f t="shared" si="2"/>
        <v>71</v>
      </c>
      <c r="G30" s="58">
        <f t="shared" si="2"/>
        <v>71</v>
      </c>
      <c r="H30" s="58">
        <f t="shared" si="2"/>
        <v>71</v>
      </c>
      <c r="I30" s="58">
        <f t="shared" si="2"/>
        <v>71</v>
      </c>
      <c r="J30" s="58">
        <f t="shared" si="2"/>
        <v>71</v>
      </c>
      <c r="K30" s="58">
        <f t="shared" si="2"/>
        <v>71</v>
      </c>
      <c r="L30" s="58">
        <f t="shared" si="2"/>
        <v>71</v>
      </c>
      <c r="M30" s="58">
        <f t="shared" si="2"/>
        <v>71</v>
      </c>
      <c r="N30" s="58">
        <f t="shared" si="2"/>
        <v>71</v>
      </c>
      <c r="O30" s="58">
        <f t="shared" si="2"/>
        <v>71</v>
      </c>
      <c r="P30" s="58">
        <f t="shared" si="2"/>
        <v>71</v>
      </c>
      <c r="Q30" s="58">
        <f t="shared" si="2"/>
        <v>71</v>
      </c>
      <c r="R30" s="58">
        <v>71</v>
      </c>
      <c r="S30" s="58">
        <v>71</v>
      </c>
      <c r="T30" s="58">
        <v>71</v>
      </c>
      <c r="U30" s="58">
        <v>71</v>
      </c>
      <c r="V30" s="58">
        <v>71</v>
      </c>
      <c r="W30" s="58">
        <v>71</v>
      </c>
      <c r="X30" s="58">
        <v>71</v>
      </c>
      <c r="Y30" s="58">
        <v>71</v>
      </c>
      <c r="Z30" s="58">
        <v>71</v>
      </c>
      <c r="AA30" s="58">
        <v>71</v>
      </c>
    </row>
    <row r="31" spans="1:27" ht="13" x14ac:dyDescent="0.3">
      <c r="A31" s="61">
        <v>72</v>
      </c>
      <c r="B31" s="63">
        <f t="shared" si="1"/>
        <v>72</v>
      </c>
      <c r="C31" s="58">
        <f t="shared" si="2"/>
        <v>72</v>
      </c>
      <c r="D31" s="58">
        <f t="shared" si="2"/>
        <v>72</v>
      </c>
      <c r="E31" s="58">
        <f t="shared" si="2"/>
        <v>72</v>
      </c>
      <c r="F31" s="58">
        <f t="shared" si="2"/>
        <v>72</v>
      </c>
      <c r="G31" s="58">
        <f t="shared" si="2"/>
        <v>72</v>
      </c>
      <c r="H31" s="58">
        <f t="shared" si="2"/>
        <v>72</v>
      </c>
      <c r="I31" s="58">
        <f t="shared" si="2"/>
        <v>72</v>
      </c>
      <c r="J31" s="58">
        <f t="shared" si="2"/>
        <v>72</v>
      </c>
      <c r="K31" s="58">
        <f t="shared" si="2"/>
        <v>72</v>
      </c>
      <c r="L31" s="58">
        <f t="shared" si="2"/>
        <v>72</v>
      </c>
      <c r="M31" s="58">
        <f t="shared" si="2"/>
        <v>72</v>
      </c>
      <c r="N31" s="58">
        <f t="shared" si="2"/>
        <v>72</v>
      </c>
      <c r="O31" s="58">
        <f t="shared" si="2"/>
        <v>72</v>
      </c>
      <c r="P31" s="58">
        <f t="shared" si="2"/>
        <v>72</v>
      </c>
      <c r="Q31" s="58">
        <f t="shared" si="2"/>
        <v>72</v>
      </c>
      <c r="R31" s="58">
        <f t="shared" si="2"/>
        <v>72</v>
      </c>
      <c r="S31" s="58">
        <v>72</v>
      </c>
      <c r="T31" s="58">
        <v>72</v>
      </c>
      <c r="U31" s="58">
        <v>72</v>
      </c>
      <c r="V31" s="58">
        <v>72</v>
      </c>
      <c r="W31" s="58">
        <v>72</v>
      </c>
      <c r="X31" s="58">
        <v>72</v>
      </c>
      <c r="Y31" s="58">
        <v>72</v>
      </c>
      <c r="Z31" s="58">
        <v>72</v>
      </c>
      <c r="AA31" s="58">
        <v>72</v>
      </c>
    </row>
    <row r="32" spans="1:27" ht="13" x14ac:dyDescent="0.3">
      <c r="A32" s="61">
        <v>73</v>
      </c>
      <c r="B32" s="63">
        <f t="shared" si="1"/>
        <v>73</v>
      </c>
      <c r="C32" s="58">
        <f t="shared" si="2"/>
        <v>73</v>
      </c>
      <c r="D32" s="58">
        <f t="shared" si="2"/>
        <v>73</v>
      </c>
      <c r="E32" s="58">
        <f t="shared" si="2"/>
        <v>73</v>
      </c>
      <c r="F32" s="58">
        <f t="shared" si="2"/>
        <v>73</v>
      </c>
      <c r="G32" s="58">
        <f t="shared" si="2"/>
        <v>73</v>
      </c>
      <c r="H32" s="58">
        <f t="shared" si="2"/>
        <v>73</v>
      </c>
      <c r="I32" s="58">
        <f t="shared" si="2"/>
        <v>73</v>
      </c>
      <c r="J32" s="58">
        <f t="shared" si="2"/>
        <v>73</v>
      </c>
      <c r="K32" s="58">
        <f t="shared" si="2"/>
        <v>73</v>
      </c>
      <c r="L32" s="58">
        <f t="shared" si="2"/>
        <v>73</v>
      </c>
      <c r="M32" s="58">
        <f t="shared" si="2"/>
        <v>73</v>
      </c>
      <c r="N32" s="58">
        <f t="shared" si="2"/>
        <v>73</v>
      </c>
      <c r="O32" s="58">
        <f t="shared" si="2"/>
        <v>73</v>
      </c>
      <c r="P32" s="58">
        <f t="shared" si="2"/>
        <v>73</v>
      </c>
      <c r="Q32" s="58">
        <f t="shared" si="2"/>
        <v>73</v>
      </c>
      <c r="R32" s="58">
        <f t="shared" si="2"/>
        <v>73</v>
      </c>
      <c r="S32" s="58">
        <f t="shared" ref="R32:Z39" si="3">$A32</f>
        <v>73</v>
      </c>
      <c r="T32" s="58">
        <v>73</v>
      </c>
      <c r="U32" s="58">
        <v>73</v>
      </c>
      <c r="V32" s="58">
        <v>73</v>
      </c>
      <c r="W32" s="58">
        <v>73</v>
      </c>
      <c r="X32" s="58">
        <v>73</v>
      </c>
      <c r="Y32" s="58">
        <v>73</v>
      </c>
      <c r="Z32" s="58">
        <v>73</v>
      </c>
      <c r="AA32" s="58">
        <v>73</v>
      </c>
    </row>
    <row r="33" spans="1:27" ht="13" x14ac:dyDescent="0.3">
      <c r="A33" s="61">
        <v>74</v>
      </c>
      <c r="B33" s="63">
        <f t="shared" si="1"/>
        <v>74</v>
      </c>
      <c r="C33" s="58">
        <f t="shared" si="2"/>
        <v>74</v>
      </c>
      <c r="D33" s="58">
        <f t="shared" si="2"/>
        <v>74</v>
      </c>
      <c r="E33" s="58">
        <f t="shared" si="2"/>
        <v>74</v>
      </c>
      <c r="F33" s="58">
        <f t="shared" si="2"/>
        <v>74</v>
      </c>
      <c r="G33" s="58">
        <f t="shared" si="2"/>
        <v>74</v>
      </c>
      <c r="H33" s="58">
        <f t="shared" si="2"/>
        <v>74</v>
      </c>
      <c r="I33" s="58">
        <f t="shared" si="2"/>
        <v>74</v>
      </c>
      <c r="J33" s="58">
        <f t="shared" si="2"/>
        <v>74</v>
      </c>
      <c r="K33" s="58">
        <f t="shared" si="2"/>
        <v>74</v>
      </c>
      <c r="L33" s="58">
        <f t="shared" si="2"/>
        <v>74</v>
      </c>
      <c r="M33" s="58">
        <f t="shared" si="2"/>
        <v>74</v>
      </c>
      <c r="N33" s="58">
        <f t="shared" si="2"/>
        <v>74</v>
      </c>
      <c r="O33" s="58">
        <f t="shared" si="2"/>
        <v>74</v>
      </c>
      <c r="P33" s="58">
        <f t="shared" si="2"/>
        <v>74</v>
      </c>
      <c r="Q33" s="58">
        <f t="shared" si="2"/>
        <v>74</v>
      </c>
      <c r="R33" s="58">
        <f t="shared" si="3"/>
        <v>74</v>
      </c>
      <c r="S33" s="58">
        <f t="shared" si="3"/>
        <v>74</v>
      </c>
      <c r="T33" s="58">
        <f t="shared" si="3"/>
        <v>74</v>
      </c>
      <c r="U33" s="58">
        <v>74</v>
      </c>
      <c r="V33" s="58">
        <v>74</v>
      </c>
      <c r="W33" s="58">
        <v>74</v>
      </c>
      <c r="X33" s="58">
        <v>74</v>
      </c>
      <c r="Y33" s="58">
        <v>74</v>
      </c>
      <c r="Z33" s="58">
        <v>74</v>
      </c>
      <c r="AA33" s="58">
        <v>74</v>
      </c>
    </row>
    <row r="34" spans="1:27" ht="13" x14ac:dyDescent="0.3">
      <c r="A34" s="61">
        <v>75</v>
      </c>
      <c r="B34" s="63">
        <f t="shared" si="1"/>
        <v>75</v>
      </c>
      <c r="C34" s="58">
        <f t="shared" si="2"/>
        <v>75</v>
      </c>
      <c r="D34" s="58">
        <f t="shared" si="2"/>
        <v>75</v>
      </c>
      <c r="E34" s="58">
        <f t="shared" si="2"/>
        <v>75</v>
      </c>
      <c r="F34" s="58">
        <f t="shared" si="2"/>
        <v>75</v>
      </c>
      <c r="G34" s="58">
        <f t="shared" si="2"/>
        <v>75</v>
      </c>
      <c r="H34" s="58">
        <f t="shared" si="2"/>
        <v>75</v>
      </c>
      <c r="I34" s="58">
        <f t="shared" si="2"/>
        <v>75</v>
      </c>
      <c r="J34" s="58">
        <f t="shared" si="2"/>
        <v>75</v>
      </c>
      <c r="K34" s="58">
        <f t="shared" si="2"/>
        <v>75</v>
      </c>
      <c r="L34" s="58">
        <f t="shared" si="2"/>
        <v>75</v>
      </c>
      <c r="M34" s="58">
        <f t="shared" si="2"/>
        <v>75</v>
      </c>
      <c r="N34" s="58">
        <f t="shared" si="2"/>
        <v>75</v>
      </c>
      <c r="O34" s="58">
        <f t="shared" si="2"/>
        <v>75</v>
      </c>
      <c r="P34" s="58">
        <f t="shared" si="2"/>
        <v>75</v>
      </c>
      <c r="Q34" s="58">
        <f t="shared" si="2"/>
        <v>75</v>
      </c>
      <c r="R34" s="58">
        <f t="shared" si="3"/>
        <v>75</v>
      </c>
      <c r="S34" s="58">
        <f t="shared" si="3"/>
        <v>75</v>
      </c>
      <c r="T34" s="58">
        <f t="shared" si="3"/>
        <v>75</v>
      </c>
      <c r="U34" s="58">
        <f t="shared" si="3"/>
        <v>75</v>
      </c>
      <c r="V34" s="58">
        <v>75</v>
      </c>
      <c r="W34" s="58">
        <v>75</v>
      </c>
      <c r="X34" s="58">
        <v>75</v>
      </c>
      <c r="Y34" s="58">
        <v>75</v>
      </c>
      <c r="Z34" s="58">
        <v>75</v>
      </c>
      <c r="AA34" s="58">
        <v>75</v>
      </c>
    </row>
    <row r="35" spans="1:27" ht="13" x14ac:dyDescent="0.3">
      <c r="A35" s="61">
        <v>76</v>
      </c>
      <c r="B35" s="63">
        <f t="shared" si="1"/>
        <v>76</v>
      </c>
      <c r="C35" s="58">
        <f t="shared" si="2"/>
        <v>76</v>
      </c>
      <c r="D35" s="58">
        <f t="shared" si="2"/>
        <v>76</v>
      </c>
      <c r="E35" s="58">
        <f t="shared" si="2"/>
        <v>76</v>
      </c>
      <c r="F35" s="58">
        <f t="shared" si="2"/>
        <v>76</v>
      </c>
      <c r="G35" s="58">
        <f t="shared" si="2"/>
        <v>76</v>
      </c>
      <c r="H35" s="58">
        <f t="shared" si="2"/>
        <v>76</v>
      </c>
      <c r="I35" s="58">
        <f t="shared" si="2"/>
        <v>76</v>
      </c>
      <c r="J35" s="58">
        <f t="shared" si="2"/>
        <v>76</v>
      </c>
      <c r="K35" s="58">
        <f t="shared" si="2"/>
        <v>76</v>
      </c>
      <c r="L35" s="58">
        <f t="shared" si="2"/>
        <v>76</v>
      </c>
      <c r="M35" s="58">
        <f t="shared" si="2"/>
        <v>76</v>
      </c>
      <c r="N35" s="58">
        <f t="shared" si="2"/>
        <v>76</v>
      </c>
      <c r="O35" s="58">
        <f t="shared" si="2"/>
        <v>76</v>
      </c>
      <c r="P35" s="58">
        <f t="shared" si="2"/>
        <v>76</v>
      </c>
      <c r="Q35" s="58">
        <f t="shared" si="2"/>
        <v>76</v>
      </c>
      <c r="R35" s="58">
        <f t="shared" si="3"/>
        <v>76</v>
      </c>
      <c r="S35" s="58">
        <f t="shared" si="3"/>
        <v>76</v>
      </c>
      <c r="T35" s="58">
        <f t="shared" si="3"/>
        <v>76</v>
      </c>
      <c r="U35" s="58">
        <f t="shared" si="3"/>
        <v>76</v>
      </c>
      <c r="V35" s="58">
        <f t="shared" si="3"/>
        <v>76</v>
      </c>
      <c r="W35" s="58">
        <v>76</v>
      </c>
      <c r="X35" s="58">
        <v>76</v>
      </c>
      <c r="Y35" s="58">
        <v>76</v>
      </c>
      <c r="Z35" s="58">
        <v>76</v>
      </c>
      <c r="AA35" s="58">
        <v>76</v>
      </c>
    </row>
    <row r="36" spans="1:27" ht="13" x14ac:dyDescent="0.3">
      <c r="A36" s="61">
        <v>77</v>
      </c>
      <c r="B36" s="63">
        <f t="shared" si="1"/>
        <v>77</v>
      </c>
      <c r="C36" s="58">
        <f t="shared" si="2"/>
        <v>77</v>
      </c>
      <c r="D36" s="58">
        <f t="shared" si="2"/>
        <v>77</v>
      </c>
      <c r="E36" s="58">
        <f t="shared" si="2"/>
        <v>77</v>
      </c>
      <c r="F36" s="58">
        <f t="shared" si="2"/>
        <v>77</v>
      </c>
      <c r="G36" s="58">
        <f t="shared" si="2"/>
        <v>77</v>
      </c>
      <c r="H36" s="58">
        <f t="shared" si="2"/>
        <v>77</v>
      </c>
      <c r="I36" s="58">
        <f t="shared" si="2"/>
        <v>77</v>
      </c>
      <c r="J36" s="58">
        <f t="shared" si="2"/>
        <v>77</v>
      </c>
      <c r="K36" s="58">
        <f t="shared" si="2"/>
        <v>77</v>
      </c>
      <c r="L36" s="58">
        <f t="shared" si="2"/>
        <v>77</v>
      </c>
      <c r="M36" s="58">
        <f t="shared" si="2"/>
        <v>77</v>
      </c>
      <c r="N36" s="58">
        <f t="shared" si="2"/>
        <v>77</v>
      </c>
      <c r="O36" s="58">
        <f t="shared" si="2"/>
        <v>77</v>
      </c>
      <c r="P36" s="58">
        <f t="shared" si="2"/>
        <v>77</v>
      </c>
      <c r="Q36" s="58">
        <f t="shared" si="2"/>
        <v>77</v>
      </c>
      <c r="R36" s="58">
        <f t="shared" si="3"/>
        <v>77</v>
      </c>
      <c r="S36" s="58">
        <f t="shared" si="3"/>
        <v>77</v>
      </c>
      <c r="T36" s="58">
        <f t="shared" si="3"/>
        <v>77</v>
      </c>
      <c r="U36" s="58">
        <f t="shared" si="3"/>
        <v>77</v>
      </c>
      <c r="V36" s="58">
        <f t="shared" si="3"/>
        <v>77</v>
      </c>
      <c r="W36" s="58">
        <f t="shared" si="3"/>
        <v>77</v>
      </c>
      <c r="X36" s="58">
        <v>77</v>
      </c>
      <c r="Y36" s="58">
        <v>77</v>
      </c>
      <c r="Z36" s="58">
        <v>77</v>
      </c>
      <c r="AA36" s="58">
        <v>77</v>
      </c>
    </row>
    <row r="37" spans="1:27" ht="13" x14ac:dyDescent="0.3">
      <c r="A37" s="61">
        <v>78</v>
      </c>
      <c r="B37" s="63">
        <f t="shared" si="1"/>
        <v>78</v>
      </c>
      <c r="C37" s="58">
        <f t="shared" si="2"/>
        <v>78</v>
      </c>
      <c r="D37" s="58">
        <f t="shared" si="2"/>
        <v>78</v>
      </c>
      <c r="E37" s="58">
        <f t="shared" si="2"/>
        <v>78</v>
      </c>
      <c r="F37" s="58">
        <f t="shared" si="2"/>
        <v>78</v>
      </c>
      <c r="G37" s="58">
        <f t="shared" si="2"/>
        <v>78</v>
      </c>
      <c r="H37" s="58">
        <f t="shared" si="2"/>
        <v>78</v>
      </c>
      <c r="I37" s="58">
        <f t="shared" si="2"/>
        <v>78</v>
      </c>
      <c r="J37" s="58">
        <f t="shared" si="2"/>
        <v>78</v>
      </c>
      <c r="K37" s="58">
        <f t="shared" si="2"/>
        <v>78</v>
      </c>
      <c r="L37" s="58">
        <f t="shared" si="2"/>
        <v>78</v>
      </c>
      <c r="M37" s="58">
        <f t="shared" si="2"/>
        <v>78</v>
      </c>
      <c r="N37" s="58">
        <f t="shared" si="2"/>
        <v>78</v>
      </c>
      <c r="O37" s="58">
        <f t="shared" si="2"/>
        <v>78</v>
      </c>
      <c r="P37" s="58">
        <f t="shared" si="2"/>
        <v>78</v>
      </c>
      <c r="Q37" s="58">
        <f t="shared" si="2"/>
        <v>78</v>
      </c>
      <c r="R37" s="58">
        <f t="shared" si="3"/>
        <v>78</v>
      </c>
      <c r="S37" s="58">
        <f t="shared" si="3"/>
        <v>78</v>
      </c>
      <c r="T37" s="58">
        <f t="shared" si="3"/>
        <v>78</v>
      </c>
      <c r="U37" s="58">
        <f t="shared" si="3"/>
        <v>78</v>
      </c>
      <c r="V37" s="58">
        <f t="shared" si="3"/>
        <v>78</v>
      </c>
      <c r="W37" s="58">
        <f t="shared" si="3"/>
        <v>78</v>
      </c>
      <c r="X37" s="58">
        <f t="shared" si="3"/>
        <v>78</v>
      </c>
      <c r="Y37" s="58">
        <v>78</v>
      </c>
      <c r="Z37" s="58">
        <v>78</v>
      </c>
      <c r="AA37" s="58">
        <v>78</v>
      </c>
    </row>
    <row r="38" spans="1:27" ht="13" x14ac:dyDescent="0.3">
      <c r="A38" s="61">
        <v>79</v>
      </c>
      <c r="B38" s="63">
        <f t="shared" si="1"/>
        <v>79</v>
      </c>
      <c r="C38" s="58">
        <f t="shared" si="2"/>
        <v>79</v>
      </c>
      <c r="D38" s="58">
        <f t="shared" si="2"/>
        <v>79</v>
      </c>
      <c r="E38" s="58">
        <f t="shared" si="2"/>
        <v>79</v>
      </c>
      <c r="F38" s="58">
        <f t="shared" si="2"/>
        <v>79</v>
      </c>
      <c r="G38" s="58">
        <f t="shared" si="2"/>
        <v>79</v>
      </c>
      <c r="H38" s="58">
        <f t="shared" si="2"/>
        <v>79</v>
      </c>
      <c r="I38" s="58">
        <f t="shared" si="2"/>
        <v>79</v>
      </c>
      <c r="J38" s="58">
        <f t="shared" si="2"/>
        <v>79</v>
      </c>
      <c r="K38" s="58">
        <f t="shared" si="2"/>
        <v>79</v>
      </c>
      <c r="L38" s="58">
        <f t="shared" si="2"/>
        <v>79</v>
      </c>
      <c r="M38" s="58">
        <f t="shared" si="2"/>
        <v>79</v>
      </c>
      <c r="N38" s="58">
        <f t="shared" si="2"/>
        <v>79</v>
      </c>
      <c r="O38" s="58">
        <f t="shared" si="2"/>
        <v>79</v>
      </c>
      <c r="P38" s="58">
        <f t="shared" si="2"/>
        <v>79</v>
      </c>
      <c r="Q38" s="58">
        <f t="shared" si="2"/>
        <v>79</v>
      </c>
      <c r="R38" s="58">
        <f t="shared" si="3"/>
        <v>79</v>
      </c>
      <c r="S38" s="58">
        <f t="shared" si="3"/>
        <v>79</v>
      </c>
      <c r="T38" s="58">
        <f t="shared" si="3"/>
        <v>79</v>
      </c>
      <c r="U38" s="58">
        <f t="shared" si="3"/>
        <v>79</v>
      </c>
      <c r="V38" s="58">
        <f t="shared" si="3"/>
        <v>79</v>
      </c>
      <c r="W38" s="58">
        <f t="shared" si="3"/>
        <v>79</v>
      </c>
      <c r="X38" s="58">
        <f t="shared" si="3"/>
        <v>79</v>
      </c>
      <c r="Y38" s="58">
        <f t="shared" si="3"/>
        <v>79</v>
      </c>
      <c r="Z38" s="58">
        <v>79</v>
      </c>
      <c r="AA38" s="58">
        <v>79</v>
      </c>
    </row>
    <row r="39" spans="1:27" ht="13" x14ac:dyDescent="0.3">
      <c r="A39" s="61">
        <v>80</v>
      </c>
      <c r="B39" s="63">
        <f t="shared" si="1"/>
        <v>80</v>
      </c>
      <c r="C39" s="58">
        <f t="shared" si="2"/>
        <v>80</v>
      </c>
      <c r="D39" s="58">
        <f t="shared" si="2"/>
        <v>80</v>
      </c>
      <c r="E39" s="58">
        <f t="shared" si="2"/>
        <v>80</v>
      </c>
      <c r="F39" s="58">
        <f t="shared" si="2"/>
        <v>80</v>
      </c>
      <c r="G39" s="58">
        <f t="shared" si="2"/>
        <v>80</v>
      </c>
      <c r="H39" s="58">
        <f t="shared" si="2"/>
        <v>80</v>
      </c>
      <c r="I39" s="58">
        <f t="shared" si="2"/>
        <v>80</v>
      </c>
      <c r="J39" s="58">
        <f t="shared" si="2"/>
        <v>80</v>
      </c>
      <c r="K39" s="58">
        <f t="shared" si="2"/>
        <v>80</v>
      </c>
      <c r="L39" s="58">
        <f t="shared" si="2"/>
        <v>80</v>
      </c>
      <c r="M39" s="58">
        <f t="shared" si="2"/>
        <v>80</v>
      </c>
      <c r="N39" s="58">
        <f t="shared" si="2"/>
        <v>80</v>
      </c>
      <c r="O39" s="58">
        <f t="shared" si="2"/>
        <v>80</v>
      </c>
      <c r="P39" s="58">
        <f t="shared" si="2"/>
        <v>80</v>
      </c>
      <c r="Q39" s="58">
        <f t="shared" ref="Q39" si="4">$A39</f>
        <v>80</v>
      </c>
      <c r="R39" s="58">
        <f t="shared" si="3"/>
        <v>80</v>
      </c>
      <c r="S39" s="58">
        <f t="shared" si="3"/>
        <v>80</v>
      </c>
      <c r="T39" s="58">
        <f t="shared" si="3"/>
        <v>80</v>
      </c>
      <c r="U39" s="58">
        <f t="shared" si="3"/>
        <v>80</v>
      </c>
      <c r="V39" s="58">
        <f t="shared" si="3"/>
        <v>80</v>
      </c>
      <c r="W39" s="58">
        <f t="shared" si="3"/>
        <v>80</v>
      </c>
      <c r="X39" s="58">
        <f t="shared" si="3"/>
        <v>80</v>
      </c>
      <c r="Y39" s="58">
        <f t="shared" si="3"/>
        <v>80</v>
      </c>
      <c r="Z39" s="58">
        <f t="shared" si="3"/>
        <v>80</v>
      </c>
      <c r="AA39" s="58">
        <v>80</v>
      </c>
    </row>
  </sheetData>
  <sheetProtection selectLockedCells="1" selectUnlockedCells="1"/>
  <mergeCells count="1">
    <mergeCell ref="B12:AA12"/>
  </mergeCells>
  <hyperlinks>
    <hyperlink ref="B11" r:id="rId1" xr:uid="{00000000-0004-0000-0400-000000000000}"/>
  </hyperlinks>
  <pageMargins left="0.7" right="0.7" top="0.75" bottom="0.75" header="0.3" footer="0.3"/>
  <pageSetup scale="6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4b9a93-b54f-4549-9b70-040003075d6a" ContentTypeId="0x010100E09C6A4FD85CD94DB99934580C23925724"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veField xmlns="42a8a83a-5e27-410c-a1fc-7c5ac4e503f4" xsi:nil="true"/>
    <CUIReviewer xmlns="42a8a83a-5e27-410c-a1fc-7c5ac4e503f4">
      <UserInfo>
        <DisplayName/>
        <AccountId xsi:nil="true"/>
        <AccountType/>
      </UserInfo>
    </CUIReviewer>
    <CUIFalsePositive xmlns="42a8a83a-5e27-410c-a1fc-7c5ac4e503f4" xsi:nil="true"/>
    <RecordNotification xmlns="42a8a83a-5e27-410c-a1fc-7c5ac4e503f4" xsi:nil="true"/>
    <PBGCCUI xmlns="42a8a83a-5e27-410c-a1fc-7c5ac4e503f4" xsi:nil="true"/>
    <Marking xmlns="42a8a83a-5e27-410c-a1fc-7c5ac4e503f4" xsi:nil="true"/>
    <CUIReviewTimestamp xmlns="42a8a83a-5e27-410c-a1fc-7c5ac4e503f4" xsi:nil="true"/>
    <CUIReviewedBy xmlns="42a8a83a-5e27-410c-a1fc-7c5ac4e503f4" xsi:nil="true"/>
    <WorkingCopyURL xmlns="42a8a83a-5e27-410c-a1fc-7c5ac4e503f4" xsi:nil="true"/>
    <bb9566753ea64e0fbe15cf4eea17e8e8 xmlns="42a8a83a-5e27-410c-a1fc-7c5ac4e503f4">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8b602063-81a7-4444-80ff-7ce3b8151217</TermId>
        </TermInfo>
      </Terms>
    </bb9566753ea64e0fbe15cf4eea17e8e8>
    <TaxCatchAll xmlns="42a8a83a-5e27-410c-a1fc-7c5ac4e503f4">
      <Value>10166</Value>
      <Value>5928</Value>
    </TaxCatchAll>
    <AllMetadata xmlns="42a8a83a-5e27-410c-a1fc-7c5ac4e503f4" xsi:nil="true"/>
    <j08bdb5906ec4b57b3f4e7e25498f056 xmlns="42a8a83a-5e27-410c-a1fc-7c5ac4e503f4">
      <Terms xmlns="http://schemas.microsoft.com/office/infopath/2007/PartnerControls"/>
    </j08bdb5906ec4b57b3f4e7e25498f056>
  </documentManagement>
</p:properties>
</file>

<file path=customXml/item4.xml><?xml version="1.0" encoding="utf-8"?>
<ct:contentTypeSchema xmlns:ct="http://schemas.microsoft.com/office/2006/metadata/contentType" xmlns:ma="http://schemas.microsoft.com/office/2006/metadata/properties/metaAttributes" ct:_="" ma:_="" ma:contentTypeName="PRAD Document" ma:contentTypeID="0x010100E09C6A4FD85CD94DB99934580C23925724002B93F2389D7E204E845CA33040935D1C" ma:contentTypeVersion="23" ma:contentTypeDescription="Documents with Controlled Unclassified Information (CUI) flag and markings." ma:contentTypeScope="" ma:versionID="1a3725f99cd3f4a22fddeb102219fc5b">
  <xsd:schema xmlns:xsd="http://www.w3.org/2001/XMLSchema" xmlns:xs="http://www.w3.org/2001/XMLSchema" xmlns:p="http://schemas.microsoft.com/office/2006/metadata/properties" xmlns:ns2="42a8a83a-5e27-410c-a1fc-7c5ac4e503f4" targetNamespace="http://schemas.microsoft.com/office/2006/metadata/properties" ma:root="true" ma:fieldsID="506becc5a1823c9cec80505d0f99ea19" ns2:_="">
    <xsd:import namespace="42a8a83a-5e27-410c-a1fc-7c5ac4e503f4"/>
    <xsd:element name="properties">
      <xsd:complexType>
        <xsd:sequence>
          <xsd:element name="documentManagement">
            <xsd:complexType>
              <xsd:all>
                <xsd:element ref="ns2:PBGCCUI" minOccurs="0"/>
                <xsd:element ref="ns2:Marking" minOccurs="0"/>
                <xsd:element ref="ns2:CUIFalsePositive" minOccurs="0"/>
                <xsd:element ref="ns2:CUIReviewer" minOccurs="0"/>
                <xsd:element ref="ns2:CUIReviewTimestamp" minOccurs="0"/>
                <xsd:element ref="ns2:CUIReviewedBy" minOccurs="0"/>
                <xsd:element ref="ns2:MoveField" minOccurs="0"/>
                <xsd:element ref="ns2:RecordNotification" minOccurs="0"/>
                <xsd:element ref="ns2:WorkingCopyURL" minOccurs="0"/>
                <xsd:element ref="ns2:bb9566753ea64e0fbe15cf4eea17e8e8" minOccurs="0"/>
                <xsd:element ref="ns2:TaxCatchAll" minOccurs="0"/>
                <xsd:element ref="ns2:TaxCatchAllLabel" minOccurs="0"/>
                <xsd:element ref="ns2:AllMetadata" minOccurs="0"/>
                <xsd:element ref="ns2:j08bdb5906ec4b57b3f4e7e25498f05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8a83a-5e27-410c-a1fc-7c5ac4e503f4" elementFormDefault="qualified">
    <xsd:import namespace="http://schemas.microsoft.com/office/2006/documentManagement/types"/>
    <xsd:import namespace="http://schemas.microsoft.com/office/infopath/2007/PartnerControls"/>
    <xsd:element name="PBGCCUI" ma:index="8" nillable="true" ma:displayName="CUI" ma:description="*Enterprise Column* Indicates if Controlled Unclassified Information (CUI) or not." ma:format="RadioButtons" ma:internalName="PBGCCUI">
      <xsd:simpleType>
        <xsd:restriction base="dms:Choice">
          <xsd:enumeration value="Yes"/>
          <xsd:enumeration value="No"/>
        </xsd:restriction>
      </xsd:simpleType>
    </xsd:element>
    <xsd:element name="Marking" ma:index="9" nillable="true" ma:displayName="CUI Marking" ma:description="*Enterprise Column* Controlled Unclassified Information (CUI) marking. An asterisk (*) indicates that safeguarding, dissemination, marking and/or decontrol measures that differ from General Guidelines are required by statute, regulation, or Government-wide policy. See https://www.archives.gov/cui/registry/category-list.html for" ma:internalName="Marking">
      <xsd:complexType>
        <xsd:complexContent>
          <xsd:extension base="dms:MultiChoice">
            <xsd:sequence>
              <xsd:element name="Value" maxOccurs="unbounded" minOccurs="0" nillable="true">
                <xsd:simpleType>
                  <xsd:restriction base="dms:Choice">
                    <xsd:enumeration value="Financial*"/>
                    <xsd:enumeration value="Financial: Retirement"/>
                    <xsd:enumeration value="Privacy"/>
                    <xsd:enumeration value="Procurement and Acquisition*"/>
                    <xsd:enumeration value="Tax*"/>
                  </xsd:restriction>
                </xsd:simpleType>
              </xsd:element>
            </xsd:sequence>
          </xsd:extension>
        </xsd:complexContent>
      </xsd:complexType>
    </xsd:element>
    <xsd:element name="CUIFalsePositive" ma:index="10" nillable="true" ma:displayName="CUIFalsePositive" ma:default="Unreviewed" ma:hidden="true" ma:internalName="CUIFalsePositive" ma:readOnly="false">
      <xsd:simpleType>
        <xsd:restriction base="dms:Text">
          <xsd:maxLength value="255"/>
        </xsd:restriction>
      </xsd:simpleType>
    </xsd:element>
    <xsd:element name="CUIReviewer" ma:index="11" nillable="true" ma:displayName="CUIReviewer" ma:description="DEPRECATED. Use the CUIReviewedBy field instead" ma:hidden="true" ma:list="UserInfo" ma:SharePointGroup="0" ma:internalName="CUIReview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UIReviewTimestamp" ma:index="12" nillable="true" ma:displayName="CUIReviewTimestamp" ma:hidden="true" ma:internalName="CUIReviewTimestamp" ma:readOnly="false">
      <xsd:simpleType>
        <xsd:restriction base="dms:Text">
          <xsd:maxLength value="255"/>
        </xsd:restriction>
      </xsd:simpleType>
    </xsd:element>
    <xsd:element name="CUIReviewedBy" ma:index="13" nillable="true" ma:displayName="CUIReviewedBy" ma:hidden="true" ma:internalName="CUIReviewedBy" ma:readOnly="false">
      <xsd:simpleType>
        <xsd:restriction base="dms:Text">
          <xsd:maxLength value="255"/>
        </xsd:restriction>
      </xsd:simpleType>
    </xsd:element>
    <xsd:element name="MoveField" ma:index="14" nillable="true" ma:displayName="MoveField" ma:default="0" ma:hidden="true" ma:internalName="MoveField" ma:readOnly="false">
      <xsd:simpleType>
        <xsd:restriction base="dms:Text">
          <xsd:maxLength value="2"/>
        </xsd:restriction>
      </xsd:simpleType>
    </xsd:element>
    <xsd:element name="RecordNotification" ma:index="15" nillable="true" ma:displayName="RecordNotification" ma:hidden="true" ma:internalName="RecordNotification" ma:readOnly="false">
      <xsd:simpleType>
        <xsd:restriction base="dms:Text">
          <xsd:maxLength value="255"/>
        </xsd:restriction>
      </xsd:simpleType>
    </xsd:element>
    <xsd:element name="WorkingCopyURL" ma:index="16" nillable="true" ma:displayName="WorkingCopyURL" ma:hidden="true" ma:internalName="WorkingCopyURL" ma:readOnly="false">
      <xsd:simpleType>
        <xsd:restriction base="dms:Note"/>
      </xsd:simpleType>
    </xsd:element>
    <xsd:element name="bb9566753ea64e0fbe15cf4eea17e8e8" ma:index="17" nillable="true" ma:taxonomy="true" ma:internalName="bb9566753ea64e0fbe15cf4eea17e8e8" ma:taxonomyFieldName="PRAD_Document_Status" ma:displayName="Document Status" ma:default="5928;#Draft|8b602063-81a7-4444-80ff-7ce3b8151217" ma:fieldId="{bb956675-3ea6-4e0f-be15-cf4eea17e8e8}" ma:sspId="b04b9a93-b54f-4549-9b70-040003075d6a" ma:termSetId="4097c74e-68f4-46ee-b686-59cc2719f708"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491bd9d0-e5b3-4c92-ab4d-1bb0dbc017c7}" ma:internalName="TaxCatchAll" ma:showField="CatchAllData"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description="" ma:hidden="true" ma:list="{491bd9d0-e5b3-4c92-ab4d-1bb0dbc017c7}" ma:internalName="TaxCatchAllLabel" ma:readOnly="true" ma:showField="CatchAllDataLabel" ma:web="5f3443fc-942e-49a9-a87f-14faa0f18537">
      <xsd:complexType>
        <xsd:complexContent>
          <xsd:extension base="dms:MultiChoiceLookup">
            <xsd:sequence>
              <xsd:element name="Value" type="dms:Lookup" maxOccurs="unbounded" minOccurs="0" nillable="true"/>
            </xsd:sequence>
          </xsd:extension>
        </xsd:complexContent>
      </xsd:complexType>
    </xsd:element>
    <xsd:element name="AllMetadata" ma:index="21" nillable="true" ma:displayName="AllMetadata" ma:hidden="true" ma:internalName="AllMetadata" ma:readOnly="false">
      <xsd:simpleType>
        <xsd:restriction base="dms:Note"/>
      </xsd:simpleType>
    </xsd:element>
    <xsd:element name="j08bdb5906ec4b57b3f4e7e25498f056" ma:index="22" nillable="true" ma:taxonomy="true" ma:internalName="j08bdb5906ec4b57b3f4e7e25498f056" ma:taxonomyFieldName="PRAD_x0020_Document_x0020_Type" ma:displayName="PRAD Document Type" ma:default="" ma:fieldId="{308bdb59-06ec-4b57-b3f4-e7e25498f056}" ma:sspId="b04b9a93-b54f-4549-9b70-040003075d6a" ma:termSetId="3a1f7b6b-7b9a-4a46-9dc8-8a8fa8084f3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12D044-F734-4052-95F3-BC94EA6BFC27}">
  <ds:schemaRefs>
    <ds:schemaRef ds:uri="Microsoft.SharePoint.Taxonomy.ContentTypeSync"/>
  </ds:schemaRefs>
</ds:datastoreItem>
</file>

<file path=customXml/itemProps2.xml><?xml version="1.0" encoding="utf-8"?>
<ds:datastoreItem xmlns:ds="http://schemas.openxmlformats.org/officeDocument/2006/customXml" ds:itemID="{098D10DD-C5B5-41E9-84B8-88645491442F}">
  <ds:schemaRefs>
    <ds:schemaRef ds:uri="http://schemas.microsoft.com/sharepoint/v3/contenttype/forms"/>
  </ds:schemaRefs>
</ds:datastoreItem>
</file>

<file path=customXml/itemProps3.xml><?xml version="1.0" encoding="utf-8"?>
<ds:datastoreItem xmlns:ds="http://schemas.openxmlformats.org/officeDocument/2006/customXml" ds:itemID="{E1060665-F4A3-431A-BAF5-F4034854C95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2a8a83a-5e27-410c-a1fc-7c5ac4e503f4"/>
    <ds:schemaRef ds:uri="http://www.w3.org/XML/1998/namespace"/>
    <ds:schemaRef ds:uri="http://purl.org/dc/dcmitype/"/>
  </ds:schemaRefs>
</ds:datastoreItem>
</file>

<file path=customXml/itemProps4.xml><?xml version="1.0" encoding="utf-8"?>
<ds:datastoreItem xmlns:ds="http://schemas.openxmlformats.org/officeDocument/2006/customXml" ds:itemID="{289C6A7D-B83C-4257-A8DB-240140C75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8a83a-5e27-410c-a1fc-7c5ac4e50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Instructions</vt:lpstr>
      <vt:lpstr>Before NRA</vt:lpstr>
      <vt:lpstr>After NRA</vt:lpstr>
      <vt:lpstr>Work Area 1</vt:lpstr>
      <vt:lpstr>Work Area 2</vt:lpstr>
      <vt:lpstr>Work Area 3</vt:lpstr>
      <vt:lpstr>Work Area 4</vt:lpstr>
      <vt:lpstr>Work Area 5</vt:lpstr>
      <vt:lpstr>AnnuFact_After_NRD!InterestDiscount</vt:lpstr>
      <vt:lpstr>AnnuFact_Before_NRD!InterestDiscount</vt:lpstr>
      <vt:lpstr>AnnuFact_After_NRD!InterestDiscount2</vt:lpstr>
      <vt:lpstr>InterestDiscount2</vt:lpstr>
      <vt:lpstr>AnnuFact_After_NRD!Payment</vt:lpstr>
      <vt:lpstr>AnnuFact_After_NRD!Payment2</vt:lpstr>
      <vt:lpstr>'After NRA'!Print_Area</vt:lpstr>
      <vt:lpstr>'Before NRA'!Print_Area</vt:lpstr>
      <vt:lpstr>Instructions!Print_Area</vt:lpstr>
      <vt:lpstr>'Update Wkbk Instructions'!Print_Area</vt:lpstr>
      <vt:lpstr>AnnuFact_After_NRD!SurvivalDiscount</vt:lpstr>
      <vt:lpstr>AnnuFact_Before_NRD!SurvivalDiscount</vt:lpstr>
      <vt:lpstr>AnnuFact_After_NRD!SurvivalDiscount2</vt:lpstr>
      <vt:lpstr>SurvivalDiscount2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Home</dc:creator>
  <cp:lastModifiedBy>Hudecek David</cp:lastModifiedBy>
  <cp:lastPrinted>2021-12-03T16:57:51Z</cp:lastPrinted>
  <dcterms:created xsi:type="dcterms:W3CDTF">2015-09-06T12:13:28Z</dcterms:created>
  <dcterms:modified xsi:type="dcterms:W3CDTF">2021-12-20T18:23:36Z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0x010100E09C6A4FD85CD94DB99934580C23925724002B93F2389D7E204E845CA33040935D1C</vt:lpwstr>
  </property>
  <property fmtid="{D5CDD505-2E9C-101B-9397-08002B2CF9AE}" pid="3" name="Order">
    <vt:r8>100</vt:r8>
  </property>
  <property fmtid="{D5CDD505-2E9C-101B-9397-08002B2CF9AE}" pid="4" name="Source Library">
    <vt:lpwstr/>
  </property>
  <property fmtid="{D5CDD505-2E9C-101B-9397-08002B2CF9AE}" pid="5" name="Source Path">
    <vt:lpwstr>10166;#File share:PRAD:_Working Environment:_RAPID:Regulation Development:Missing Ps|55e0bf86-bfd6-4ae9-b6c5-dd642c6d33d3</vt:lpwstr>
  </property>
  <property fmtid="{D5CDD505-2E9C-101B-9397-08002B2CF9AE}" pid="6" name="Source Type">
    <vt:lpwstr>File share</vt:lpwstr>
  </property>
  <property fmtid="{D5CDD505-2E9C-101B-9397-08002B2CF9AE}" pid="7" name="jff85f268d7c44c3963dbeaff3421efe">
    <vt:lpwstr>File share:PRAD:_Working Environment:_RAPID:Regulation Development:Missing Ps|55e0bf86-bfd6-4ae9-b6c5-dd642c6d33d3</vt:lpwstr>
  </property>
  <property fmtid="{D5CDD505-2E9C-101B-9397-08002B2CF9AE}" pid="8" name="TaxCatchAll">
    <vt:lpwstr>3;#File share:PRAD:_Working Environment:_RAPID:Regulation Development:Missing Ps|55e0bf86-bfd6-4ae9-b6c5-dd642c6d33d3</vt:lpwstr>
  </property>
  <property fmtid="{D5CDD505-2E9C-101B-9397-08002B2CF9AE}" pid="9" name="PRAD_Document_Status">
    <vt:lpwstr>5928;#Draft|8b602063-81a7-4444-80ff-7ce3b8151217</vt:lpwstr>
  </property>
  <property fmtid="{D5CDD505-2E9C-101B-9397-08002B2CF9AE}" pid="10" name="PRAD Document Type">
    <vt:lpwstr/>
  </property>
  <property fmtid="{D5CDD505-2E9C-101B-9397-08002B2CF9AE}" pid="11" name="mae72c5ce76549959ffe5c76f1536250">
    <vt:lpwstr>File share:PRAD:_Working Environment:_RAPID:Regulation Development:Missing Ps|55e0bf86-bfd6-4ae9-b6c5-dd642c6d33d3</vt:lpwstr>
  </property>
</Properties>
</file>